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3275" windowHeight="8235" tabRatio="806" activeTab="2"/>
  </bookViews>
  <sheets>
    <sheet name="Manual" sheetId="1" r:id="rId1"/>
    <sheet name="Lighting Form" sheetId="2" r:id="rId2"/>
    <sheet name="User Input" sheetId="3" r:id="rId3"/>
    <sheet name="Glossary" sheetId="4" r:id="rId4"/>
    <sheet name="Wattage Table" sheetId="5" r:id="rId5"/>
    <sheet name="Extension" sheetId="6" r:id="rId6"/>
    <sheet name="Fixture Code Legend" sheetId="7" r:id="rId7"/>
    <sheet name="Fixture Code Generator" sheetId="8" r:id="rId8"/>
    <sheet name="Prescriptive Table" sheetId="9" r:id="rId9"/>
  </sheets>
  <definedNames>
    <definedName name="_xlnm._FilterDatabase" localSheetId="4" hidden="1">'Wattage Table'!$A$3:$G$3</definedName>
    <definedName name="_xlfn.IFERROR" hidden="1">#NAME?</definedName>
    <definedName name="_xlnm.Print_Area" localSheetId="7">'Fixture Code Generator'!$A$1:$B$29</definedName>
    <definedName name="_xlnm.Print_Area" localSheetId="6">'Fixture Code Legend'!$A$1:$J$65</definedName>
    <definedName name="_xlnm.Print_Area" localSheetId="1">'Lighting Form'!$A$2:$X$69</definedName>
    <definedName name="_xlnm.Print_Area" localSheetId="0">'Manual'!$A$1:$A$106</definedName>
    <definedName name="_xlnm.Print_Area" localSheetId="8">'Prescriptive Table'!$A$2:$I$132</definedName>
    <definedName name="_xlnm.Print_Area" localSheetId="4">'Wattage Table'!$A$1:$G$846</definedName>
    <definedName name="_xlnm.Print_Titles" localSheetId="3">'Glossary'!$1:$3</definedName>
    <definedName name="_xlnm.Print_Titles" localSheetId="1">'Lighting Form'!$7:$8</definedName>
    <definedName name="_xlnm.Print_Titles" localSheetId="0">'Manual'!$1:$3</definedName>
    <definedName name="_xlnm.Print_Titles" localSheetId="8">'Prescriptive Table'!$2:$3</definedName>
    <definedName name="_xlnm.Print_Titles" localSheetId="4">'Wattage Table'!$2:$3</definedName>
    <definedName name="Tab1">'Manual'!$A$1</definedName>
    <definedName name="Tab2">'Lighting Form'!$A$1</definedName>
    <definedName name="Tab3">'User Input'!$A$1</definedName>
    <definedName name="Tab4">'Glossary'!$A$1</definedName>
    <definedName name="Tab5">'Wattage Table'!$A$1:$G$1</definedName>
    <definedName name="Tab6">'Extension'!$A$1</definedName>
    <definedName name="Tab7">'Fixture Code Legend'!$A$1</definedName>
    <definedName name="Tab8">'Fixture Code Generator'!$A$1:$B$1</definedName>
    <definedName name="Tab9">'Prescriptive Table'!$A$1</definedName>
  </definedNames>
  <calcPr fullCalcOnLoad="1"/>
</workbook>
</file>

<file path=xl/comments2.xml><?xml version="1.0" encoding="utf-8"?>
<comments xmlns="http://schemas.openxmlformats.org/spreadsheetml/2006/main">
  <authors>
    <author>IKim</author>
  </authors>
  <commentList>
    <comment ref="G8" authorId="0">
      <text>
        <r>
          <rPr>
            <b/>
            <sz val="10"/>
            <rFont val="Arial"/>
            <family val="2"/>
          </rPr>
          <t xml:space="preserve">Space Cooling Type
</t>
        </r>
        <r>
          <rPr>
            <sz val="10"/>
            <rFont val="Arial"/>
            <family val="2"/>
          </rPr>
          <t xml:space="preserve">Select the type of cooling in the space where the fixtures are being installed from the pull down menu.
</t>
        </r>
        <r>
          <rPr>
            <u val="single"/>
            <sz val="10"/>
            <rFont val="Arial"/>
            <family val="2"/>
          </rPr>
          <t>COOL</t>
        </r>
        <r>
          <rPr>
            <sz val="10"/>
            <rFont val="Arial"/>
            <family val="2"/>
          </rPr>
          <t xml:space="preserve"> - Air Conditioned or cooled space
</t>
        </r>
        <r>
          <rPr>
            <u val="single"/>
            <sz val="10"/>
            <rFont val="Arial"/>
            <family val="2"/>
          </rPr>
          <t xml:space="preserve">FREZ </t>
        </r>
        <r>
          <rPr>
            <sz val="10"/>
            <rFont val="Arial"/>
            <family val="2"/>
          </rPr>
          <t xml:space="preserve"> - Freezer space
</t>
        </r>
        <r>
          <rPr>
            <u val="single"/>
            <sz val="10"/>
            <rFont val="Arial"/>
            <family val="2"/>
          </rPr>
          <t>MTRF</t>
        </r>
        <r>
          <rPr>
            <sz val="10"/>
            <rFont val="Arial"/>
            <family val="2"/>
          </rPr>
          <t xml:space="preserve"> - Medium-temperature refrigerated space
</t>
        </r>
        <r>
          <rPr>
            <u val="single"/>
            <sz val="10"/>
            <rFont val="Arial"/>
            <family val="2"/>
          </rPr>
          <t>HTRF</t>
        </r>
        <r>
          <rPr>
            <sz val="10"/>
            <rFont val="Arial"/>
            <family val="2"/>
          </rPr>
          <t xml:space="preserve"> - High-temperature refrigerated space
</t>
        </r>
        <r>
          <rPr>
            <u val="single"/>
            <sz val="10"/>
            <rFont val="Arial"/>
            <family val="2"/>
          </rPr>
          <t>UNCL</t>
        </r>
        <r>
          <rPr>
            <sz val="10"/>
            <rFont val="Arial"/>
            <family val="2"/>
          </rPr>
          <t xml:space="preserve"> - Uncooled space</t>
        </r>
      </text>
    </comment>
    <comment ref="L8" authorId="0">
      <text>
        <r>
          <rPr>
            <b/>
            <sz val="10"/>
            <rFont val="Arial"/>
            <family val="2"/>
          </rPr>
          <t xml:space="preserve">Existing Control
</t>
        </r>
        <r>
          <rPr>
            <sz val="10"/>
            <rFont val="Arial"/>
            <family val="2"/>
          </rPr>
          <t xml:space="preserve">Select the lighting control method from the pull down menu.
</t>
        </r>
        <r>
          <rPr>
            <u val="single"/>
            <sz val="10"/>
            <rFont val="Arial"/>
            <family val="2"/>
          </rPr>
          <t>LS</t>
        </r>
        <r>
          <rPr>
            <sz val="10"/>
            <rFont val="Arial"/>
            <family val="2"/>
          </rPr>
          <t xml:space="preserve"> - Light Switch
</t>
        </r>
        <r>
          <rPr>
            <u val="single"/>
            <sz val="10"/>
            <rFont val="Arial"/>
            <family val="2"/>
          </rPr>
          <t>OS</t>
        </r>
        <r>
          <rPr>
            <sz val="10"/>
            <rFont val="Arial"/>
            <family val="2"/>
          </rPr>
          <t xml:space="preserve"> - Occupancy Sensor
</t>
        </r>
        <r>
          <rPr>
            <u val="single"/>
            <sz val="10"/>
            <rFont val="Arial"/>
            <family val="2"/>
          </rPr>
          <t>FC</t>
        </r>
        <r>
          <rPr>
            <sz val="10"/>
            <rFont val="Arial"/>
            <family val="2"/>
          </rPr>
          <t xml:space="preserve"> - Controlled Hi-Low Fluorescent Control
</t>
        </r>
        <r>
          <rPr>
            <u val="single"/>
            <sz val="10"/>
            <rFont val="Arial"/>
            <family val="2"/>
          </rPr>
          <t>HID</t>
        </r>
        <r>
          <rPr>
            <sz val="10"/>
            <rFont val="Arial"/>
            <family val="2"/>
          </rPr>
          <t xml:space="preserve"> - Controlled HID
</t>
        </r>
        <r>
          <rPr>
            <u val="single"/>
            <sz val="10"/>
            <rFont val="Arial"/>
            <family val="2"/>
          </rPr>
          <t>DDS</t>
        </r>
        <r>
          <rPr>
            <sz val="10"/>
            <rFont val="Arial"/>
            <family val="2"/>
          </rPr>
          <t xml:space="preserve"> - Daylight Dimmer System</t>
        </r>
      </text>
    </comment>
    <comment ref="Q8" authorId="0">
      <text>
        <r>
          <rPr>
            <b/>
            <sz val="10"/>
            <rFont val="Tahoma"/>
            <family val="2"/>
          </rPr>
          <t xml:space="preserve">Proposed Control
</t>
        </r>
        <r>
          <rPr>
            <sz val="10"/>
            <rFont val="Tahoma"/>
            <family val="2"/>
          </rPr>
          <t xml:space="preserve">Select the lighting control method from the pull down menu:
</t>
        </r>
        <r>
          <rPr>
            <u val="single"/>
            <sz val="10"/>
            <rFont val="Tahoma"/>
            <family val="2"/>
          </rPr>
          <t>LS</t>
        </r>
        <r>
          <rPr>
            <sz val="10"/>
            <rFont val="Tahoma"/>
            <family val="2"/>
          </rPr>
          <t xml:space="preserve"> - Light Switch
</t>
        </r>
        <r>
          <rPr>
            <u val="single"/>
            <sz val="10"/>
            <rFont val="Tahoma"/>
            <family val="2"/>
          </rPr>
          <t>OS</t>
        </r>
        <r>
          <rPr>
            <sz val="10"/>
            <rFont val="Tahoma"/>
            <family val="2"/>
          </rPr>
          <t xml:space="preserve"> - Occupancy Sensor
</t>
        </r>
        <r>
          <rPr>
            <u val="single"/>
            <sz val="10"/>
            <rFont val="Tahoma"/>
            <family val="2"/>
          </rPr>
          <t>FC</t>
        </r>
        <r>
          <rPr>
            <sz val="10"/>
            <rFont val="Tahoma"/>
            <family val="2"/>
          </rPr>
          <t xml:space="preserve"> - Controlled Hi-Low Fluorescent Control
</t>
        </r>
        <r>
          <rPr>
            <u val="single"/>
            <sz val="10"/>
            <rFont val="Tahoma"/>
            <family val="2"/>
          </rPr>
          <t>HID</t>
        </r>
        <r>
          <rPr>
            <sz val="10"/>
            <rFont val="Tahoma"/>
            <family val="2"/>
          </rPr>
          <t xml:space="preserve"> - Controlled HID
</t>
        </r>
        <r>
          <rPr>
            <u val="single"/>
            <sz val="10"/>
            <rFont val="Tahoma"/>
            <family val="2"/>
          </rPr>
          <t>DDS</t>
        </r>
        <r>
          <rPr>
            <sz val="10"/>
            <rFont val="Tahoma"/>
            <family val="2"/>
          </rPr>
          <t xml:space="preserve"> - Daylight Dimmer System</t>
        </r>
      </text>
    </comment>
    <comment ref="E8" authorId="0">
      <text>
        <r>
          <rPr>
            <b/>
            <sz val="10"/>
            <rFont val="Arial"/>
            <family val="2"/>
          </rPr>
          <t>Usage Group</t>
        </r>
        <r>
          <rPr>
            <sz val="10"/>
            <rFont val="Arial"/>
            <family val="2"/>
          </rPr>
          <t xml:space="preserve">
If your connected load savings is less than 50 kW, select "N/A". 
If your connected load savings is greater than 50 kW, define each usage group in Table 2 of the "User Input" sheet and select the appropriate usage group from the pull down menu.</t>
        </r>
        <r>
          <rPr>
            <sz val="8"/>
            <rFont val="Arial"/>
            <family val="2"/>
          </rPr>
          <t xml:space="preserve">
</t>
        </r>
      </text>
    </comment>
    <comment ref="J2" authorId="0">
      <text>
        <r>
          <rPr>
            <b/>
            <sz val="10"/>
            <rFont val="Arial"/>
            <family val="2"/>
          </rPr>
          <t>Facility Type</t>
        </r>
        <r>
          <rPr>
            <sz val="10"/>
            <rFont val="Arial"/>
            <family val="2"/>
          </rPr>
          <t xml:space="preserve">
Select the facility type that best describes your facility. If no category is sufficiently describes your facility, select "Other" and input EFLH and CF values in Table 1 of the "User Input" sheet.</t>
        </r>
      </text>
    </comment>
    <comment ref="I8" authorId="0">
      <text>
        <r>
          <rPr>
            <b/>
            <sz val="10"/>
            <rFont val="Arial"/>
            <family val="2"/>
          </rPr>
          <t xml:space="preserve">Fixture Code
</t>
        </r>
        <r>
          <rPr>
            <sz val="10"/>
            <rFont val="Arial"/>
            <family val="2"/>
          </rPr>
          <t>Enter the appropriate fixture code to identify the fixture in the pre- and post-installation condition. You may use the legend in the "Fixture Code Legend" sheet to determine the fixture code. If you do not know the fixture code, you may use the generator in the "Fixture Code Generator" sheet. You may also look up the fixture code in the "Wattage Table" sheet. If you have a cut sheet, you may enter the fixture information in Table 3 of the "User Input" table and use "Cut Sheet #" as the fixture code.</t>
        </r>
      </text>
    </comment>
    <comment ref="N8" authorId="0">
      <text>
        <r>
          <rPr>
            <b/>
            <sz val="10"/>
            <rFont val="Arial"/>
            <family val="2"/>
          </rPr>
          <t xml:space="preserve">Fixture Code
</t>
        </r>
        <r>
          <rPr>
            <sz val="10"/>
            <rFont val="Arial"/>
            <family val="2"/>
          </rPr>
          <t>Enter the appropriate fixture code to identify the fixture in the pre- and post-installation condition. You may use the legend in the "Fixture Code Legend" sheet to determine the fixture code. If you do not know the fixture code, you may use the generator in the "Fixture Code Generator" sheet. You may also look up the fixture code in the "Wattage Table" sheet. If you have a cut sheet, you may enter the fixture information in Table 3 of the "User Input" table and use "Cut Sheet #" as the fixture code.</t>
        </r>
      </text>
    </comment>
    <comment ref="H8" authorId="0">
      <text>
        <r>
          <rPr>
            <b/>
            <sz val="10"/>
            <rFont val="Arial"/>
            <family val="2"/>
          </rPr>
          <t xml:space="preserve">Pre-Fixture No.
</t>
        </r>
        <r>
          <rPr>
            <sz val="10"/>
            <rFont val="Arial"/>
            <family val="2"/>
          </rPr>
          <t>Enter the number of fixtures in the pre-installation case.</t>
        </r>
      </text>
    </comment>
    <comment ref="M8" authorId="0">
      <text>
        <r>
          <rPr>
            <b/>
            <sz val="10"/>
            <rFont val="Arial"/>
            <family val="2"/>
          </rPr>
          <t xml:space="preserve">Post-Fixture No.
</t>
        </r>
        <r>
          <rPr>
            <sz val="10"/>
            <rFont val="Arial"/>
            <family val="2"/>
          </rPr>
          <t>Enter the number of fixtures in the post-installation case.</t>
        </r>
      </text>
    </comment>
    <comment ref="D8" authorId="0">
      <text>
        <r>
          <rPr>
            <b/>
            <sz val="10"/>
            <rFont val="Arial"/>
            <family val="2"/>
          </rPr>
          <t xml:space="preserve">Area Description
</t>
        </r>
        <r>
          <rPr>
            <sz val="10"/>
            <rFont val="Arial"/>
            <family val="2"/>
          </rPr>
          <t>Provide a brief description of the area in which the fixture is being installed to help identify the fixtures.</t>
        </r>
      </text>
    </comment>
    <comment ref="C8" authorId="0">
      <text>
        <r>
          <rPr>
            <b/>
            <sz val="10"/>
            <rFont val="Arial"/>
            <family val="2"/>
          </rPr>
          <t xml:space="preserve">Floor
</t>
        </r>
        <r>
          <rPr>
            <sz val="10"/>
            <rFont val="Arial"/>
            <family val="2"/>
          </rPr>
          <t>Enter the floor on which the fixtures are being installed.</t>
        </r>
      </text>
    </comment>
    <comment ref="B8" authorId="0">
      <text>
        <r>
          <rPr>
            <b/>
            <sz val="10"/>
            <rFont val="Arial"/>
            <family val="2"/>
          </rPr>
          <t xml:space="preserve">Building Address
</t>
        </r>
        <r>
          <rPr>
            <sz val="10"/>
            <rFont val="Arial"/>
            <family val="2"/>
          </rPr>
          <t>Provide the address of the building in which the fixtures are being installed.</t>
        </r>
      </text>
    </comment>
  </commentList>
</comments>
</file>

<file path=xl/sharedStrings.xml><?xml version="1.0" encoding="utf-8"?>
<sst xmlns="http://schemas.openxmlformats.org/spreadsheetml/2006/main" count="4631" uniqueCount="2496">
  <si>
    <t>Mercury Vapor, (2) 400W lamp</t>
  </si>
  <si>
    <t>MV50/1</t>
  </si>
  <si>
    <t>MV50</t>
  </si>
  <si>
    <t>Mercury Vapor, (1) 50W lamp</t>
  </si>
  <si>
    <t>MV700/1</t>
  </si>
  <si>
    <t>MV700</t>
  </si>
  <si>
    <t>Mercury Vapor, (1) 700W lamp</t>
  </si>
  <si>
    <t>MV75/1</t>
  </si>
  <si>
    <t>MV75</t>
  </si>
  <si>
    <t>Mercury Vapor, (1) 75W lamp</t>
  </si>
  <si>
    <t>Removed Fixture</t>
  </si>
  <si>
    <t>Removed</t>
  </si>
  <si>
    <t>This post-fixture code should be used when the fixture(s) is(are) completely removed from service.</t>
  </si>
  <si>
    <t>Additional Fixture</t>
  </si>
  <si>
    <t>Add</t>
  </si>
  <si>
    <t>This pre-fixture code should be used as a placeholder when adding new additional fixtures.</t>
  </si>
  <si>
    <t>TABLE OF STANDARD WATTAGES</t>
  </si>
  <si>
    <t>Date:</t>
  </si>
  <si>
    <t>Floor</t>
  </si>
  <si>
    <t>PRE-INSTALLATION</t>
  </si>
  <si>
    <t>POST-INSTALLATION</t>
  </si>
  <si>
    <t>Area Description</t>
  </si>
  <si>
    <t>Annual kWh Saved</t>
  </si>
  <si>
    <t>Building Address</t>
  </si>
  <si>
    <t>Light Switch</t>
  </si>
  <si>
    <t>FIXTURE CODE</t>
  </si>
  <si>
    <t>LAMP CODE</t>
  </si>
  <si>
    <t>DESCRIPTION</t>
  </si>
  <si>
    <t>BALLAST</t>
  </si>
  <si>
    <t>LAMP/FIXT</t>
  </si>
  <si>
    <t>WATT/LAMP</t>
  </si>
  <si>
    <t>WATT/FIXT</t>
  </si>
  <si>
    <t>Mag-STD</t>
  </si>
  <si>
    <t>Electronic</t>
  </si>
  <si>
    <t>CFT5W</t>
  </si>
  <si>
    <t>CFT7W</t>
  </si>
  <si>
    <t>CFT9W</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</si>
  <si>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</si>
  <si>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</si>
  <si>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</si>
  <si>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</si>
  <si>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</si>
  <si>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</si>
  <si>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</si>
  <si>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</si>
  <si>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</si>
  <si>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</si>
  <si>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</si>
  <si>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</si>
  <si>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</si>
  <si>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</si>
  <si>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</si>
  <si>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</si>
  <si>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</si>
  <si>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</si>
  <si>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</si>
  <si>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</si>
  <si>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</si>
  <si>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</si>
  <si>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</si>
  <si>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</si>
  <si>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</si>
  <si>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</si>
  <si>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</si>
  <si>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</si>
  <si>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</si>
  <si>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</si>
  <si>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</si>
  <si>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</si>
  <si>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</si>
  <si>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</si>
  <si>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</si>
  <si>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</si>
  <si>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</si>
  <si>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</si>
  <si>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</si>
  <si>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</si>
  <si>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</si>
  <si>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</si>
  <si>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</si>
  <si>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</si>
  <si>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</si>
  <si>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</si>
  <si>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</si>
  <si>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</si>
  <si>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</si>
  <si>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</si>
  <si>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</si>
  <si>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</si>
  <si>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</si>
  <si>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</si>
  <si>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</si>
  <si>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</si>
  <si>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</si>
  <si>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</si>
  <si>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</si>
  <si>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</si>
  <si>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</si>
  <si>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</si>
  <si>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</si>
  <si>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</si>
  <si>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</si>
  <si>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</si>
  <si>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</si>
  <si>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</si>
  <si>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</si>
  <si>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</si>
  <si>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</si>
  <si>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</si>
  <si>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</si>
  <si>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</si>
  <si>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</si>
  <si>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</si>
  <si>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</si>
  <si>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</si>
  <si>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</si>
  <si>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</si>
  <si>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</si>
  <si>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</si>
  <si>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</si>
  <si>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</si>
  <si>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</si>
  <si>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</si>
  <si>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</si>
  <si>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</si>
  <si>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</si>
  <si>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</si>
  <si>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</si>
  <si>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</si>
  <si>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</si>
  <si>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</si>
  <si>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</si>
  <si>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</si>
  <si>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</si>
  <si>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</si>
  <si>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</si>
  <si>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</si>
  <si>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</si>
  <si>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</si>
  <si>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</si>
  <si>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</si>
  <si>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</si>
  <si>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</si>
  <si>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</si>
  <si>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</si>
  <si>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</si>
  <si>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</si>
  <si>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</si>
  <si>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</si>
  <si>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</si>
  <si>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</si>
  <si>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</si>
  <si>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</si>
  <si>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</si>
  <si>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</si>
  <si>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</si>
  <si>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</si>
  <si>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</si>
  <si>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</si>
  <si>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</si>
  <si>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</si>
  <si>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</si>
  <si>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</si>
  <si>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</si>
  <si>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</si>
  <si>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</si>
  <si>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</si>
  <si>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</si>
  <si>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</si>
  <si>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</si>
  <si>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</si>
  <si>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</si>
  <si>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</si>
  <si>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</si>
  <si>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</si>
  <si>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</si>
  <si>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</si>
  <si>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</si>
  <si>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</si>
  <si>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</si>
  <si>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</si>
  <si>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</si>
  <si>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</si>
  <si>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</si>
  <si>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</si>
  <si>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</si>
  <si>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</si>
  <si>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</si>
  <si>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</si>
  <si>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</si>
  <si>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</si>
  <si>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</si>
  <si>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</si>
  <si>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</si>
  <si>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</si>
  <si>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</si>
  <si>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</si>
  <si>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</si>
  <si>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</si>
  <si>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</si>
  <si>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</si>
  <si>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</si>
  <si>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</si>
  <si>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</si>
  <si>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</si>
  <si>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</si>
  <si>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</si>
  <si>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</si>
  <si>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</si>
  <si>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</si>
  <si>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</si>
  <si>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</si>
  <si>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</si>
  <si>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</si>
  <si>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</si>
  <si>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</si>
  <si>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</si>
  <si>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</si>
  <si>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</si>
  <si>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</si>
  <si>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</si>
  <si>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</si>
  <si>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</si>
  <si>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</si>
  <si>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</si>
  <si>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</si>
  <si>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</si>
  <si>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</si>
  <si>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</si>
  <si>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</si>
  <si>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</si>
  <si>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</si>
  <si>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</si>
  <si>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</si>
  <si>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</si>
  <si>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</si>
  <si>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</si>
  <si>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</si>
  <si>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</si>
  <si>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</si>
  <si>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</si>
  <si>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</si>
  <si>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</si>
  <si>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</si>
  <si>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</si>
  <si>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</si>
  <si>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</si>
  <si>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</si>
  <si>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</si>
  <si>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</si>
  <si>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</si>
  <si>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</si>
  <si>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</si>
  <si>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</si>
  <si>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</si>
  <si>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</si>
  <si>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</si>
  <si>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</si>
  <si>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</si>
  <si>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</si>
  <si>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</si>
  <si>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</si>
  <si>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</si>
  <si>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</si>
  <si>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</si>
  <si>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</si>
  <si>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</si>
  <si>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</si>
  <si>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</si>
  <si>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</si>
  <si>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</si>
  <si>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</si>
  <si>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</si>
  <si>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</si>
  <si>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</si>
  <si>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</si>
  <si>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</si>
  <si>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</si>
  <si>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</si>
  <si>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</si>
  <si>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</si>
  <si>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</si>
  <si>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</si>
  <si>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</si>
  <si>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</si>
  <si>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</si>
  <si>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</si>
  <si>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</si>
  <si>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</si>
  <si>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</si>
  <si>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</si>
  <si>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</si>
  <si>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</si>
  <si>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</si>
  <si>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</si>
  <si>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</si>
  <si>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</si>
  <si>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</si>
  <si>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</si>
  <si>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</si>
  <si>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</si>
  <si>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</si>
  <si>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</si>
  <si>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</si>
  <si>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</si>
  <si>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</si>
  <si>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</si>
  <si>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</si>
  <si>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</si>
  <si>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</si>
  <si>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</si>
  <si>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</si>
  <si>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</si>
  <si>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</si>
  <si>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</si>
  <si>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</si>
  <si>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</si>
  <si>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</si>
  <si>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</si>
  <si>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</si>
  <si>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</si>
  <si>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</si>
  <si>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</si>
  <si>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</si>
  <si>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t>F32SHS</t>
  </si>
  <si>
    <t>Fluorescent, (2) 36", HO, lamp</t>
  </si>
  <si>
    <t>F32SL</t>
  </si>
  <si>
    <t>F32GL</t>
  </si>
  <si>
    <t>F32SS</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</si>
  <si>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</si>
  <si>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</si>
  <si>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</si>
  <si>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</si>
  <si>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</si>
  <si>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</si>
  <si>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</si>
  <si>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</si>
  <si>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</si>
  <si>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</si>
  <si>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</si>
  <si>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</si>
  <si>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</si>
  <si>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</si>
  <si>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</si>
  <si>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</si>
  <si>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</si>
  <si>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</si>
  <si>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</si>
  <si>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</si>
  <si>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</si>
  <si>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</si>
  <si>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</si>
  <si>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</si>
  <si>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</si>
  <si>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</si>
  <si>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</si>
  <si>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</si>
  <si>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</si>
  <si>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</si>
  <si>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</si>
  <si>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</si>
  <si>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</si>
  <si>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</si>
  <si>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</si>
  <si>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</si>
  <si>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</si>
  <si>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</si>
  <si>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</si>
  <si>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</si>
  <si>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</si>
  <si>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</si>
  <si>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</si>
  <si>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</si>
  <si>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</si>
  <si>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</si>
  <si>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</si>
  <si>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</si>
  <si>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</si>
  <si>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</si>
  <si>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</si>
  <si>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</si>
  <si>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</si>
  <si>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</si>
  <si>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</si>
  <si>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</si>
  <si>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</si>
  <si>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</si>
  <si>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</si>
  <si>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</si>
  <si>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</si>
  <si>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</si>
  <si>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</si>
  <si>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</si>
  <si>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</si>
  <si>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</si>
  <si>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</si>
  <si>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</si>
  <si>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</si>
  <si>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</si>
  <si>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</si>
  <si>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</si>
  <si>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</si>
  <si>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</si>
  <si>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</si>
  <si>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</si>
  <si>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</si>
  <si>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</si>
  <si>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</si>
  <si>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</si>
  <si>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</si>
  <si>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</si>
  <si>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</si>
  <si>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</si>
  <si>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</si>
  <si>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</si>
  <si>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</si>
  <si>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</si>
  <si>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</si>
  <si>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</si>
  <si>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</si>
  <si>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</si>
  <si>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</si>
  <si>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</si>
  <si>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</si>
  <si>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</si>
  <si>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</si>
  <si>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</si>
  <si>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</si>
  <si>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</si>
  <si>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</si>
  <si>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</si>
  <si>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</si>
  <si>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</si>
  <si>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</si>
  <si>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</si>
  <si>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</si>
  <si>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</si>
  <si>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</si>
  <si>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</si>
  <si>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</si>
  <si>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</si>
  <si>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</si>
  <si>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</si>
  <si>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</si>
  <si>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</si>
  <si>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</si>
  <si>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</si>
  <si>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</si>
  <si>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</si>
  <si>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</si>
  <si>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</si>
  <si>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</si>
  <si>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</si>
  <si>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</si>
  <si>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</si>
  <si>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</si>
  <si>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</si>
  <si>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</si>
  <si>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</si>
  <si>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</si>
  <si>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</si>
  <si>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</si>
  <si>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</si>
  <si>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</si>
  <si>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</si>
  <si>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</si>
  <si>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</si>
  <si>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Pre kW / Space</t>
  </si>
  <si>
    <t>Post kW / Space</t>
  </si>
  <si>
    <t>Applicant Name:</t>
  </si>
  <si>
    <t>Ex.</t>
  </si>
  <si>
    <t>Coincidence Factor</t>
  </si>
  <si>
    <t>Interactive Factor (demand)</t>
  </si>
  <si>
    <t>Interactive Factor (energy)</t>
  </si>
  <si>
    <t>Equivalent Full Load Hours</t>
  </si>
  <si>
    <t>Controls Factor</t>
  </si>
  <si>
    <t>Pre Fixture No.</t>
  </si>
  <si>
    <t>Pre Watts / Fixture</t>
  </si>
  <si>
    <t>Post Fixture No.</t>
  </si>
  <si>
    <t>Totals</t>
  </si>
  <si>
    <t>400 North Street</t>
  </si>
  <si>
    <t>Change in Connected Load</t>
  </si>
  <si>
    <r>
      <t>Line Item</t>
    </r>
    <r>
      <rPr>
        <sz val="12"/>
        <rFont val="Arial"/>
        <family val="2"/>
      </rPr>
      <t xml:space="preserve"> </t>
    </r>
  </si>
  <si>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</si>
  <si>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</si>
  <si>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</si>
  <si>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</si>
  <si>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</si>
  <si>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</si>
  <si>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</si>
  <si>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</si>
  <si>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</si>
  <si>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</si>
  <si>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</si>
  <si>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</si>
  <si>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</si>
  <si>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</si>
  <si>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</si>
  <si>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</si>
  <si>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</si>
  <si>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</si>
  <si>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</si>
  <si>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</si>
  <si>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</si>
  <si>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</si>
  <si>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</si>
  <si>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</si>
  <si>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</si>
  <si>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</si>
  <si>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</si>
  <si>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</si>
  <si>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</si>
  <si>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</si>
  <si>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</si>
  <si>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</si>
  <si>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</si>
  <si>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</si>
  <si>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</si>
  <si>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</si>
  <si>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</si>
  <si>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</si>
  <si>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</si>
  <si>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</si>
  <si>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</si>
  <si>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</si>
  <si>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</si>
  <si>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</si>
  <si>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</si>
  <si>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</si>
  <si>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</si>
  <si>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</si>
  <si>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</si>
  <si>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</si>
  <si>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</si>
  <si>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</si>
  <si>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</si>
  <si>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</si>
  <si>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F42ILL</t>
  </si>
  <si>
    <t>Fluorescent, (2) 48", T-8 lamp, Instant Start Ballast, NLO (BF: .85-.95)</t>
  </si>
  <si>
    <t>F42SILL</t>
  </si>
  <si>
    <t>Fluorescent, (2) 48", Super T-8 lamp, Instant Start Ballast, NLO (BF: .85-.95)</t>
  </si>
  <si>
    <t>Fluorescent, (2) 48", Super T-8 lamp, Instant Start Ballast, NLO (BF: .85-.95), Tandem 4 Lamp Ballast</t>
  </si>
  <si>
    <t>F42SILL-R</t>
  </si>
  <si>
    <t>Fluorescent, (2) 48", Super T-8 lamp, Instant Start Ballast, RLO (BF&lt;0.85)</t>
  </si>
  <si>
    <t>Fluorescent, (2) 48", Super T-8 lamp, IS Ballast, RLO (BF&lt;0.85), Tandem 4 Lamp Ballast</t>
  </si>
  <si>
    <t>F42SILL-H</t>
  </si>
  <si>
    <t>Fluorescent, (2) 48", Super T-8 lamp, Instant Start Ballast, HLO (BF:.96-2.2)</t>
  </si>
  <si>
    <t>F42SSILL</t>
  </si>
  <si>
    <t>F42SSILL-R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</si>
  <si>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</si>
  <si>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</si>
  <si>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</si>
  <si>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</si>
  <si>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</si>
  <si>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</si>
  <si>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</si>
  <si>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</si>
  <si>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</si>
  <si>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</si>
  <si>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</si>
  <si>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</si>
  <si>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</si>
  <si>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</si>
  <si>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CF10/2D</t>
  </si>
  <si>
    <t>CFD10W</t>
  </si>
  <si>
    <t>Compact Fluorescent, 2D, (1) 10W lamp</t>
  </si>
  <si>
    <t>CF10/2D-L</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</si>
  <si>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</si>
  <si>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</si>
  <si>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</si>
  <si>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</si>
  <si>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</si>
  <si>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</si>
  <si>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</si>
  <si>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</si>
  <si>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</si>
  <si>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</si>
  <si>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</si>
  <si>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</si>
  <si>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</si>
  <si>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</si>
  <si>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</si>
  <si>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</si>
  <si>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</si>
  <si>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</si>
  <si>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</si>
  <si>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</si>
  <si>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</si>
  <si>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</si>
  <si>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</si>
  <si>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</si>
  <si>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</si>
  <si>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</si>
  <si>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</si>
  <si>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</si>
  <si>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</si>
  <si>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</si>
  <si>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</si>
  <si>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</si>
  <si>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</si>
  <si>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</si>
  <si>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</si>
  <si>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</si>
  <si>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</si>
  <si>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</si>
  <si>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</si>
  <si>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</si>
  <si>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</si>
  <si>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</si>
  <si>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</si>
  <si>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</si>
  <si>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</si>
  <si>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</si>
  <si>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</si>
  <si>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</si>
  <si>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</si>
  <si>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</si>
  <si>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</si>
  <si>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</si>
  <si>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</si>
  <si>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</si>
  <si>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</si>
  <si>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</si>
  <si>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</si>
  <si>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</si>
  <si>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</si>
  <si>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</si>
  <si>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</si>
  <si>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</si>
  <si>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</si>
  <si>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</si>
  <si>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</si>
  <si>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</si>
  <si>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</si>
  <si>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</si>
  <si>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</si>
  <si>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</si>
  <si>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</si>
  <si>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</si>
  <si>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</si>
  <si>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</si>
  <si>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</si>
  <si>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</si>
  <si>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</si>
  <si>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</si>
  <si>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</si>
  <si>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</si>
  <si>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</si>
  <si>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</si>
  <si>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</si>
  <si>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</si>
  <si>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</si>
  <si>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</si>
  <si>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</si>
  <si>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</si>
  <si>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</si>
  <si>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</si>
  <si>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</si>
  <si>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</si>
  <si>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</si>
  <si>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</si>
  <si>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</si>
  <si>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</si>
  <si>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</si>
  <si>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</si>
  <si>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</si>
  <si>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</si>
  <si>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</si>
  <si>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</si>
  <si>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</si>
  <si>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</si>
  <si>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</si>
  <si>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</si>
  <si>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</si>
  <si>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</si>
  <si>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</si>
  <si>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</si>
  <si>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</si>
  <si>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</si>
  <si>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</si>
  <si>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</si>
  <si>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</si>
  <si>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</si>
  <si>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</si>
  <si>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</si>
  <si>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</si>
  <si>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</si>
  <si>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</si>
  <si>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</si>
  <si>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</si>
  <si>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</si>
  <si>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</si>
  <si>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</si>
  <si>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</si>
  <si>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</si>
  <si>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</si>
  <si>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</si>
  <si>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</si>
  <si>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</si>
  <si>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</si>
  <si>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</si>
  <si>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</si>
  <si>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</si>
  <si>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</si>
  <si>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</si>
  <si>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</si>
  <si>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CFS15/1</t>
  </si>
  <si>
    <t>CFS15W</t>
  </si>
  <si>
    <t>Compact Fluorescent, spiral, (1) 15W lamp</t>
  </si>
  <si>
    <t>CFS20/1</t>
  </si>
  <si>
    <t>CFS20W</t>
  </si>
  <si>
    <t>Compact Fluorescent, spiral, (1) 20W lamp</t>
  </si>
  <si>
    <t>CFS23/1</t>
  </si>
  <si>
    <t>CFS23W</t>
  </si>
  <si>
    <t>Compact Fluorescent, spiral, (1) 23W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</si>
  <si>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</si>
  <si>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</si>
  <si>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</si>
  <si>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</si>
  <si>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</si>
  <si>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</si>
  <si>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</si>
  <si>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</si>
  <si>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</si>
  <si>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</si>
  <si>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</si>
  <si>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</si>
  <si>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</si>
  <si>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</si>
  <si>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</si>
  <si>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</si>
  <si>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</si>
  <si>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</si>
  <si>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</si>
  <si>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</si>
  <si>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</si>
  <si>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</si>
  <si>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</si>
  <si>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</si>
  <si>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</si>
  <si>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</si>
  <si>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</si>
  <si>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</si>
  <si>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</si>
  <si>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</si>
  <si>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</si>
  <si>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</si>
  <si>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</si>
  <si>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</si>
  <si>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t>CFT36/1</t>
  </si>
  <si>
    <t>CFT36W</t>
  </si>
  <si>
    <t>Compact Fluorescent, long twin, (1) 36W lamp</t>
  </si>
  <si>
    <t>CFT36/4-BX</t>
  </si>
  <si>
    <t>Appendix C of the PA TRM</t>
  </si>
  <si>
    <t>Compact Fluorescent, Biax, (4) 36W lamp</t>
  </si>
  <si>
    <t>CFT36/6-BX</t>
  </si>
  <si>
    <t>Compact Fluorescent, Biax, (6) 36W lamp</t>
  </si>
  <si>
    <t>CFT36/6-L</t>
  </si>
  <si>
    <t>Compact Fluorescent, long Twin, (6) 36W lamp</t>
  </si>
  <si>
    <t>Compact Fluorescent, long Twin, (6) 36W lamp/ High Ballast Factor</t>
  </si>
  <si>
    <t>CFT36/8-BX</t>
  </si>
  <si>
    <t>Compact Fluorescent, Biax, (8) 36W lamp</t>
  </si>
  <si>
    <t>CFT36/8-L</t>
  </si>
  <si>
    <t>Compact Fluorescent, long Twin, (8) 36W lamp</t>
  </si>
  <si>
    <t>Compact Fluorescent, long Twin, (8) 36W lamp/ High Ballast Factor</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</si>
  <si>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</si>
  <si>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</si>
  <si>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</si>
  <si>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</si>
  <si>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</si>
  <si>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</si>
  <si>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</si>
  <si>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</si>
  <si>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</si>
  <si>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</si>
  <si>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</si>
  <si>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</si>
  <si>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</si>
  <si>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</si>
  <si>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</si>
  <si>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</si>
  <si>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</si>
  <si>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</si>
  <si>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</si>
  <si>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</si>
  <si>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</si>
  <si>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</si>
  <si>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</si>
  <si>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</si>
  <si>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</si>
  <si>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</si>
  <si>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</si>
  <si>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</si>
  <si>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</si>
  <si>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</si>
  <si>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</si>
  <si>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t>Compact Fluorescent, long Twin, (6) 40W lamp/ High Ballast Factor</t>
  </si>
  <si>
    <t>CFT40/8-BX</t>
  </si>
  <si>
    <t>Compact Fluorescent, Biax, (8) 40W lamp</t>
  </si>
  <si>
    <t>CFT40/8-L</t>
  </si>
  <si>
    <t>Compact Fluorescent, long Twin, (8) 40W lamp</t>
  </si>
  <si>
    <t>Compact Fluorescent, long Twin, (8) 40W lamp/ High Ballast Factor</t>
  </si>
  <si>
    <t>CFT40/9-BX</t>
  </si>
  <si>
    <t>Compact Fluorescent, Biax, (9) 40W lamp</t>
  </si>
  <si>
    <t>CFT5/1</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</si>
  <si>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</si>
  <si>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</si>
  <si>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</si>
  <si>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</si>
  <si>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</si>
  <si>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</si>
  <si>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</si>
  <si>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</si>
  <si>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</si>
  <si>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</si>
  <si>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</si>
  <si>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</si>
  <si>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</si>
  <si>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</si>
  <si>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</si>
  <si>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</si>
  <si>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</si>
  <si>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</si>
  <si>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</si>
  <si>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</si>
  <si>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</si>
  <si>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</si>
  <si>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</si>
  <si>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</si>
  <si>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</si>
  <si>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</si>
  <si>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</si>
  <si>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</si>
  <si>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</si>
  <si>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</si>
  <si>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</si>
  <si>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</si>
  <si>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</si>
  <si>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</si>
  <si>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</si>
  <si>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</si>
  <si>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</si>
  <si>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</si>
  <si>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</si>
  <si>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t>Compact Fluorescent, long Twin, (6) 55W lamp/ High Ballast Factor</t>
  </si>
  <si>
    <t>CFT55/8-BX</t>
  </si>
  <si>
    <t>Compact Fluorescent, Biax, (8) 55W lamp</t>
  </si>
  <si>
    <t>CFT55/8-L</t>
  </si>
  <si>
    <t>Compact Fluorescent, long Twin, (8) 55W lamp</t>
  </si>
  <si>
    <t>Compact Fluorescent, long Twin, (8) 55W lamp/ High Ballast Factor</t>
  </si>
  <si>
    <t>CFT55/9-BX</t>
  </si>
  <si>
    <t>Compact Fluorescent, Biax, (9) 55W lamp</t>
  </si>
  <si>
    <t>CFT7/1</t>
  </si>
  <si>
    <t>Compact Fluorescent, twin, (1) 7W lamp</t>
  </si>
  <si>
    <t>CFT7/2</t>
  </si>
  <si>
    <t>Compact Fluorescent, twin, (2) 7W lamp</t>
  </si>
  <si>
    <t>CFT9/1</t>
  </si>
  <si>
    <t>Compact Fluorescent, twin, (1) 9W lamp</t>
  </si>
  <si>
    <t>CFT9/2</t>
  </si>
  <si>
    <t>Compact Fluorescent, twin, (2) 9W lamp</t>
  </si>
  <si>
    <t>CFT9/3</t>
  </si>
  <si>
    <t>Compact Fluorescent, twin, (3) 9W lamp</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</si>
  <si>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</si>
  <si>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</si>
  <si>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</si>
  <si>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</si>
  <si>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</si>
  <si>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</si>
  <si>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</si>
  <si>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</si>
  <si>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</si>
  <si>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</si>
  <si>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</si>
  <si>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</si>
  <si>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</si>
  <si>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</si>
  <si>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</si>
  <si>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</si>
  <si>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</si>
  <si>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</si>
  <si>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</si>
  <si>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</si>
  <si>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</si>
  <si>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</si>
  <si>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</si>
  <si>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</si>
  <si>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</si>
  <si>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</si>
  <si>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</si>
  <si>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</si>
  <si>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</si>
  <si>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</si>
  <si>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</si>
  <si>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</si>
  <si>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</si>
  <si>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</si>
  <si>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</si>
  <si>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</si>
  <si>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</si>
  <si>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</si>
  <si>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</si>
  <si>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</si>
  <si>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</si>
  <si>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</si>
  <si>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</si>
  <si>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</si>
  <si>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</si>
  <si>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</si>
  <si>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</si>
  <si>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</si>
  <si>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</si>
  <si>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</si>
  <si>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</si>
  <si>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</si>
  <si>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</si>
  <si>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</si>
  <si>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</si>
  <si>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</si>
  <si>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</si>
  <si>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</si>
  <si>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</si>
  <si>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</si>
  <si>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</si>
  <si>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</si>
  <si>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</si>
  <si>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</si>
  <si>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</si>
  <si>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</si>
  <si>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</si>
  <si>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</si>
  <si>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</si>
  <si>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</si>
  <si>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</si>
  <si>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</si>
  <si>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</si>
  <si>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</si>
  <si>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</si>
  <si>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</si>
  <si>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</si>
  <si>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</si>
  <si>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</si>
  <si>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</si>
  <si>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</si>
  <si>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</si>
  <si>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</si>
  <si>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</si>
  <si>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</si>
  <si>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</si>
  <si>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</si>
  <si>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</si>
  <si>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</si>
  <si>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</si>
  <si>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</si>
  <si>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</si>
  <si>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</si>
  <si>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</si>
  <si>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</si>
  <si>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</si>
  <si>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</si>
  <si>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</si>
  <si>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</si>
  <si>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</si>
  <si>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</si>
  <si>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</si>
  <si>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</si>
  <si>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</si>
  <si>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</si>
  <si>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</si>
  <si>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</si>
  <si>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</si>
  <si>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</si>
  <si>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</si>
  <si>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</si>
  <si>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</si>
  <si>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</si>
  <si>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</si>
  <si>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</si>
  <si>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</si>
  <si>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</si>
  <si>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</si>
  <si>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</si>
  <si>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</si>
  <si>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</si>
  <si>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</si>
  <si>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</si>
  <si>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</si>
  <si>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</si>
  <si>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</si>
  <si>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</si>
  <si>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</si>
  <si>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</si>
  <si>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</si>
  <si>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</si>
  <si>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</si>
  <si>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</si>
  <si>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</si>
  <si>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</si>
  <si>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</si>
  <si>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</si>
  <si>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</si>
  <si>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</si>
  <si>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</si>
  <si>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</si>
  <si>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</si>
  <si>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</si>
  <si>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</si>
  <si>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</si>
  <si>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</si>
  <si>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</si>
  <si>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</si>
  <si>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</si>
  <si>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</si>
  <si>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</si>
  <si>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</si>
  <si>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</si>
  <si>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</si>
  <si>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</si>
  <si>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</si>
  <si>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</si>
  <si>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</si>
  <si>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</si>
  <si>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</si>
  <si>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</si>
  <si>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</si>
  <si>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</si>
  <si>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</si>
  <si>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</si>
  <si>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</si>
  <si>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</si>
  <si>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</si>
  <si>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</si>
  <si>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</si>
  <si>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</si>
  <si>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</si>
  <si>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</si>
  <si>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</si>
  <si>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</si>
  <si>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</si>
  <si>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F51GHL</t>
  </si>
  <si>
    <t>F60T5/HO</t>
  </si>
  <si>
    <t>Fluorescent, (1) 60", STD HO T5 lamp</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</si>
  <si>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</si>
  <si>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</si>
  <si>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</si>
  <si>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</si>
  <si>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</si>
  <si>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</si>
  <si>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</si>
  <si>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</si>
  <si>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</si>
  <si>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</si>
  <si>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</si>
  <si>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</si>
  <si>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</si>
  <si>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</si>
  <si>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</si>
  <si>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</si>
  <si>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</si>
  <si>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</si>
  <si>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</si>
  <si>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</si>
  <si>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</si>
  <si>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</si>
  <si>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</si>
  <si>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</si>
  <si>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F52GHL</t>
  </si>
  <si>
    <t>Fluorescent, (2) 60", STD HO T5 lamp</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</si>
  <si>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</si>
  <si>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</si>
  <si>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</si>
  <si>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</si>
  <si>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</si>
  <si>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</si>
  <si>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</si>
  <si>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</si>
  <si>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</si>
  <si>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</si>
  <si>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</si>
  <si>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</si>
  <si>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</si>
  <si>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</si>
  <si>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</si>
  <si>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</si>
  <si>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</si>
  <si>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</si>
  <si>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</si>
  <si>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</si>
  <si>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</si>
  <si>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</si>
  <si>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</si>
  <si>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</si>
  <si>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</si>
  <si>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</si>
  <si>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</si>
  <si>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</si>
  <si>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</si>
  <si>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</si>
  <si>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</si>
  <si>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</si>
  <si>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</si>
  <si>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</si>
  <si>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</si>
  <si>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</si>
  <si>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</si>
  <si>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</si>
  <si>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</si>
  <si>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</si>
  <si>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</si>
  <si>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</si>
  <si>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</si>
  <si>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</si>
  <si>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</si>
  <si>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</si>
  <si>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</si>
  <si>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</si>
  <si>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</si>
  <si>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</si>
  <si>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</si>
  <si>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</si>
  <si>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</si>
  <si>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F81EE/T2</t>
  </si>
  <si>
    <t>F96T12/ES</t>
  </si>
  <si>
    <t>Fluorescent, (1) 96", ES lamp, tandem to 2-lamp ballast</t>
  </si>
  <si>
    <t>F81EHL</t>
  </si>
  <si>
    <t>F96T12/HO/ES</t>
  </si>
  <si>
    <t>Fluorescent, (1) 96", ES HO lamp</t>
  </si>
  <si>
    <t>F81EHL/T2</t>
  </si>
  <si>
    <t>Fluorescent, (1) 96", ES HO lamp, Rapid Start Ballast, NLO (BF: .85-.95), Tandem 2 Lamp Ballast</t>
  </si>
  <si>
    <t>F81EHS</t>
  </si>
  <si>
    <t>F81EL</t>
  </si>
  <si>
    <t>Fluorescent, (1) 96", ES lamp</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</si>
  <si>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</si>
  <si>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</si>
  <si>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</si>
  <si>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</si>
  <si>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</si>
  <si>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</si>
  <si>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</si>
  <si>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</si>
  <si>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</si>
  <si>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</si>
  <si>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</si>
  <si>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</si>
  <si>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</si>
  <si>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</si>
  <si>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</si>
  <si>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</si>
  <si>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</si>
  <si>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</si>
  <si>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</si>
  <si>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</si>
  <si>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</si>
  <si>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</si>
  <si>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</si>
  <si>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</si>
  <si>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</si>
  <si>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F81SE</t>
  </si>
  <si>
    <t>F96T12</t>
  </si>
  <si>
    <t>Fluorescent, (1) 96", STD lamp</t>
  </si>
  <si>
    <t>F96T12/HO</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</si>
  <si>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</si>
  <si>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</si>
  <si>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</si>
  <si>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</si>
  <si>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</si>
  <si>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</si>
  <si>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</si>
  <si>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</si>
  <si>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</si>
  <si>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</si>
  <si>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</si>
  <si>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</si>
  <si>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</si>
  <si>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</si>
  <si>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</si>
  <si>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</si>
  <si>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</si>
  <si>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</si>
  <si>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</si>
  <si>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</si>
  <si>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</si>
  <si>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</si>
  <si>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</si>
  <si>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</si>
  <si>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</si>
  <si>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</si>
  <si>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</si>
  <si>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</si>
  <si>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</si>
  <si>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</si>
  <si>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</si>
  <si>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</si>
  <si>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</si>
  <si>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</si>
  <si>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</si>
  <si>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</si>
  <si>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</si>
  <si>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</si>
  <si>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</si>
  <si>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</si>
  <si>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</si>
  <si>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</si>
  <si>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</si>
  <si>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</si>
  <si>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</si>
  <si>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</si>
  <si>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</si>
  <si>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</si>
  <si>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</si>
  <si>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CF</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</si>
  <si>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</si>
  <si>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</si>
  <si>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</si>
  <si>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</si>
  <si>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</si>
  <si>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</si>
  <si>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</si>
  <si>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</si>
  <si>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</si>
  <si>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</si>
  <si>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</si>
  <si>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</si>
  <si>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</si>
  <si>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</si>
  <si>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</si>
  <si>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</si>
  <si>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</si>
  <si>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</si>
  <si>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</si>
  <si>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</si>
  <si>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</si>
  <si>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</si>
  <si>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</si>
  <si>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</si>
  <si>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</si>
  <si>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</si>
  <si>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</si>
  <si>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</si>
  <si>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</si>
  <si>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</si>
  <si>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</si>
  <si>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</si>
  <si>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</si>
  <si>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</si>
  <si>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</si>
  <si>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</si>
  <si>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</si>
  <si>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</si>
  <si>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</si>
  <si>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</si>
  <si>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</si>
  <si>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</si>
  <si>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</si>
  <si>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</si>
  <si>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</si>
  <si>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</si>
  <si>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</si>
  <si>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</si>
  <si>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</si>
  <si>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</si>
  <si>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</si>
  <si>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</si>
  <si>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</si>
  <si>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Light Emitting Diode (LED) traffic signal</t>
  </si>
  <si>
    <t>T</t>
  </si>
  <si>
    <t>Tandem wired fixture</t>
  </si>
  <si>
    <t>MH</t>
  </si>
  <si>
    <t>Metal Halide</t>
  </si>
  <si>
    <t>D</t>
  </si>
  <si>
    <t>Delamped fixture, i.e. some lamps</t>
  </si>
  <si>
    <t>MHPS</t>
  </si>
  <si>
    <t>Metal Halide, Pulse Start</t>
  </si>
  <si>
    <t>permanently removed but ballasts</t>
  </si>
  <si>
    <t>MV</t>
  </si>
  <si>
    <t>Mercury Vapor</t>
  </si>
  <si>
    <t>remain</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</si>
  <si>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</si>
  <si>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</si>
  <si>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</si>
  <si>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</si>
  <si>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</si>
  <si>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</si>
  <si>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</si>
  <si>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</si>
  <si>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</si>
  <si>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</si>
  <si>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</si>
  <si>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</si>
  <si>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</si>
  <si>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</si>
  <si>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</si>
  <si>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</si>
  <si>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</si>
  <si>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T8, rapid start</t>
  </si>
  <si>
    <t xml:space="preserve">   for tandem wired ballasts</t>
  </si>
  <si>
    <t>G</t>
  </si>
  <si>
    <t>T5, standard</t>
  </si>
  <si>
    <t>Number signifies the total number of lamps</t>
  </si>
  <si>
    <t>GH</t>
  </si>
  <si>
    <t>T5, standard, High output lamp</t>
  </si>
  <si>
    <t>being run by the ballast: e.g. An "F42LLIT4"</t>
  </si>
  <si>
    <t>T12, Energy efficient</t>
  </si>
  <si>
    <t>would indicate that a four-lamp ballast is</t>
  </si>
  <si>
    <t>EH</t>
  </si>
  <si>
    <t>T12, Energy efficient, High output lamp</t>
  </si>
  <si>
    <t>wired to run two-lamp fixtures.</t>
  </si>
  <si>
    <t>T12, Energy efficient, Instant start</t>
  </si>
  <si>
    <t>EV</t>
  </si>
  <si>
    <t>T12, Energy efficient, Very high output</t>
  </si>
  <si>
    <t xml:space="preserve">   with no preceding letter</t>
  </si>
  <si>
    <t>T12, Standard</t>
  </si>
  <si>
    <t>Number indicates the number of ballasts in an</t>
  </si>
  <si>
    <t>T12, Standard, Instant start</t>
  </si>
  <si>
    <t>ambiguous multiple ballast fixture: e.g. An</t>
  </si>
  <si>
    <t>SH</t>
  </si>
  <si>
    <t>T12, Standard, High output lamp</t>
  </si>
  <si>
    <t>"F43ILU2" indicates a three-lamp fixture with</t>
  </si>
  <si>
    <t>SV</t>
  </si>
  <si>
    <t>T12, Standard, Very high output lamp</t>
  </si>
  <si>
    <t>two ballasts (as is often the case if there is A/B</t>
  </si>
  <si>
    <t>T10, Standard</t>
  </si>
  <si>
    <t>switching).</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</si>
  <si>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</si>
  <si>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</si>
  <si>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</si>
  <si>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</si>
  <si>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</si>
  <si>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</si>
  <si>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</si>
  <si>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</si>
  <si>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</si>
  <si>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</si>
  <si>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</si>
  <si>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</si>
  <si>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</si>
  <si>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</si>
  <si>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</si>
  <si>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</si>
  <si>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</si>
  <si>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</si>
  <si>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</si>
  <si>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</si>
  <si>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</si>
  <si>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</si>
  <si>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</si>
  <si>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</si>
  <si>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</si>
  <si>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</si>
  <si>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</si>
  <si>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</si>
  <si>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</si>
  <si>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</si>
  <si>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</si>
  <si>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</si>
  <si>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</si>
  <si>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</si>
  <si>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</si>
  <si>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</si>
  <si>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</si>
  <si>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</si>
  <si>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</si>
  <si>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</si>
  <si>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</si>
  <si>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</si>
  <si>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</si>
  <si>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</si>
  <si>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</si>
  <si>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</si>
  <si>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</si>
  <si>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</si>
  <si>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</si>
  <si>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</si>
  <si>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</si>
  <si>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</si>
  <si>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</si>
  <si>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</si>
  <si>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</si>
  <si>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</si>
  <si>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</si>
  <si>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</si>
  <si>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</si>
  <si>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</si>
  <si>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</si>
  <si>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</si>
  <si>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</si>
  <si>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</si>
  <si>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</si>
  <si>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</si>
  <si>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</si>
  <si>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</si>
  <si>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</si>
  <si>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</si>
  <si>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</si>
  <si>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</si>
  <si>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</si>
  <si>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</si>
  <si>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</si>
  <si>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</si>
  <si>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</si>
  <si>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</si>
  <si>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</si>
  <si>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</si>
  <si>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</si>
  <si>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</si>
  <si>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</si>
  <si>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</si>
  <si>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</si>
  <si>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</si>
  <si>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</si>
  <si>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</si>
  <si>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</si>
  <si>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</si>
  <si>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</si>
  <si>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</si>
  <si>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</si>
  <si>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</si>
  <si>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</si>
  <si>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</si>
  <si>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</si>
  <si>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</si>
  <si>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</si>
  <si>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</si>
  <si>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</si>
  <si>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</si>
  <si>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</si>
  <si>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</si>
  <si>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</si>
  <si>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</si>
  <si>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</si>
  <si>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</si>
  <si>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</si>
  <si>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</si>
  <si>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</si>
  <si>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</si>
  <si>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</si>
  <si>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</si>
  <si>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</si>
  <si>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</si>
  <si>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</si>
  <si>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</si>
  <si>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</si>
  <si>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</si>
  <si>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</si>
  <si>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</si>
  <si>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</si>
  <si>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</si>
  <si>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</si>
  <si>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</si>
  <si>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</si>
  <si>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</si>
  <si>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</si>
  <si>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</si>
  <si>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</si>
  <si>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</si>
  <si>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</si>
  <si>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</si>
  <si>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</si>
  <si>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</si>
  <si>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</si>
  <si>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</si>
  <si>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</si>
  <si>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</si>
  <si>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</si>
  <si>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</si>
  <si>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</si>
  <si>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</si>
  <si>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</si>
  <si>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</si>
  <si>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</si>
  <si>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</si>
  <si>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</si>
  <si>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</si>
  <si>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</si>
  <si>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</si>
  <si>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</si>
  <si>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</si>
  <si>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</si>
  <si>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</si>
  <si>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</si>
  <si>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</si>
  <si>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</si>
  <si>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</si>
  <si>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</si>
  <si>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</si>
  <si>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</si>
  <si>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</si>
  <si>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</si>
  <si>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</si>
  <si>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</si>
  <si>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</si>
  <si>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</si>
  <si>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</si>
  <si>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</si>
  <si>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</si>
  <si>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</si>
  <si>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</si>
  <si>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</si>
  <si>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</si>
  <si>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</si>
  <si>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</si>
  <si>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</si>
  <si>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</si>
  <si>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</si>
  <si>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</si>
  <si>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</si>
  <si>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</si>
  <si>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</si>
  <si>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</si>
  <si>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</si>
  <si>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</si>
  <si>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</si>
  <si>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</si>
  <si>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</si>
  <si>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</si>
  <si>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</si>
  <si>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</si>
  <si>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</si>
  <si>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</si>
  <si>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</si>
  <si>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</si>
  <si>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</si>
  <si>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</si>
  <si>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</si>
  <si>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</si>
  <si>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</si>
  <si>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</si>
  <si>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</si>
  <si>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</si>
  <si>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</si>
  <si>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</si>
  <si>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</si>
  <si>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</si>
  <si>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</si>
  <si>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</si>
  <si>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</si>
  <si>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</si>
  <si>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</si>
  <si>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</si>
  <si>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</si>
  <si>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</si>
  <si>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</si>
  <si>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</si>
  <si>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</si>
  <si>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</si>
  <si>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</si>
  <si>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</si>
  <si>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</si>
  <si>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</si>
  <si>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</si>
  <si>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</si>
  <si>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</si>
  <si>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</si>
  <si>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</si>
  <si>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</si>
  <si>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</si>
  <si>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</si>
  <si>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</si>
  <si>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</si>
  <si>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</si>
  <si>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</si>
  <si>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</si>
  <si>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</si>
  <si>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</si>
  <si>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</si>
  <si>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</si>
  <si>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</si>
  <si>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</si>
  <si>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</si>
  <si>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</si>
  <si>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</si>
  <si>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</si>
  <si>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</si>
  <si>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</si>
  <si>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</si>
  <si>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</si>
  <si>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</si>
  <si>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</si>
  <si>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</si>
  <si>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</si>
  <si>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</si>
  <si>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</si>
  <si>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</si>
  <si>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</si>
  <si>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</si>
  <si>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</si>
  <si>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</si>
  <si>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</si>
  <si>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</si>
  <si>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</si>
  <si>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</si>
  <si>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</si>
  <si>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</si>
  <si>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</si>
  <si>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</si>
  <si>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</si>
  <si>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</si>
  <si>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</si>
  <si>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</si>
  <si>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</si>
  <si>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</si>
  <si>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</si>
  <si>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</si>
  <si>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</si>
  <si>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</si>
  <si>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</si>
  <si>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</si>
  <si>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</si>
  <si>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</si>
  <si>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</si>
  <si>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</si>
  <si>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</si>
  <si>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</si>
  <si>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</si>
  <si>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</si>
  <si>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</si>
  <si>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</si>
  <si>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</si>
  <si>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</si>
  <si>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</si>
  <si>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</si>
  <si>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</si>
  <si>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</si>
  <si>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</si>
  <si>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</si>
  <si>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</si>
  <si>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</si>
  <si>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</si>
  <si>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</si>
  <si>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</si>
  <si>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</si>
  <si>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</si>
  <si>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</si>
  <si>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</si>
  <si>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</si>
  <si>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</si>
  <si>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</si>
  <si>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</si>
  <si>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</si>
  <si>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</si>
  <si>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</si>
  <si>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</si>
  <si>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</si>
  <si>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</si>
  <si>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</si>
  <si>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</si>
  <si>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</si>
  <si>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</si>
  <si>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</si>
  <si>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</si>
  <si>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</si>
  <si>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</si>
  <si>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</si>
  <si>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</si>
  <si>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</si>
  <si>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</si>
  <si>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</si>
  <si>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</si>
  <si>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</si>
  <si>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</si>
  <si>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</si>
  <si>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</si>
  <si>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</si>
  <si>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</si>
  <si>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</si>
  <si>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</si>
  <si>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</si>
  <si>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</si>
  <si>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</si>
  <si>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</si>
  <si>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</si>
  <si>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</si>
  <si>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</si>
  <si>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</si>
  <si>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</si>
  <si>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</si>
  <si>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</si>
  <si>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</si>
  <si>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</si>
  <si>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</si>
  <si>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</si>
  <si>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</si>
  <si>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</si>
  <si>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</si>
  <si>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</si>
  <si>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</si>
  <si>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</si>
  <si>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</si>
  <si>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</si>
  <si>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</si>
  <si>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</si>
  <si>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</si>
  <si>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</si>
  <si>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</si>
  <si>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</si>
  <si>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</si>
  <si>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</si>
  <si>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</si>
  <si>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</si>
  <si>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</si>
  <si>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</si>
  <si>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</si>
  <si>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</si>
  <si>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</si>
  <si>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</si>
  <si>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</si>
  <si>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</si>
  <si>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</si>
  <si>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</si>
  <si>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</si>
  <si>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</si>
  <si>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</si>
  <si>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</si>
  <si>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</si>
  <si>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</si>
  <si>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</si>
  <si>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</si>
  <si>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</si>
  <si>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</si>
  <si>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</si>
  <si>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</si>
  <si>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</si>
  <si>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</si>
  <si>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</si>
  <si>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</si>
  <si>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</si>
  <si>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</si>
  <si>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</si>
  <si>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</si>
  <si>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</si>
  <si>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</si>
  <si>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</si>
  <si>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</si>
  <si>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</si>
  <si>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</si>
  <si>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</si>
  <si>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</si>
  <si>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</si>
  <si>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</si>
  <si>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</si>
  <si>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</si>
  <si>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</si>
  <si>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</si>
  <si>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</si>
  <si>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</si>
  <si>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</si>
  <si>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</si>
  <si>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</si>
  <si>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</si>
  <si>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</si>
  <si>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</si>
  <si>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</si>
  <si>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</si>
  <si>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</si>
  <si>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</si>
  <si>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</si>
  <si>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</si>
  <si>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</si>
  <si>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</si>
  <si>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</si>
  <si>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</si>
  <si>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</si>
  <si>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</si>
  <si>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</si>
  <si>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</si>
  <si>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</si>
  <si>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</si>
  <si>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</si>
  <si>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</si>
  <si>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</si>
  <si>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</si>
  <si>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</si>
  <si>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</si>
  <si>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</si>
  <si>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</si>
  <si>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</si>
  <si>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</si>
  <si>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</si>
  <si>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</si>
  <si>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</si>
  <si>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</si>
  <si>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</si>
  <si>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</si>
  <si>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</si>
  <si>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</si>
  <si>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</si>
  <si>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</si>
  <si>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</si>
  <si>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</si>
  <si>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</si>
  <si>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</si>
  <si>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</si>
  <si>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</si>
  <si>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</si>
  <si>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</si>
  <si>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</si>
  <si>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</si>
  <si>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</si>
  <si>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</si>
  <si>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</si>
  <si>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</si>
  <si>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</si>
  <si>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</si>
  <si>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</si>
  <si>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</si>
  <si>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</si>
  <si>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</si>
  <si>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</si>
  <si>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</si>
  <si>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</si>
  <si>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</si>
  <si>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</si>
  <si>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</si>
  <si>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</si>
  <si>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</si>
  <si>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</si>
  <si>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</si>
  <si>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</si>
  <si>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</si>
  <si>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</si>
  <si>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</si>
  <si>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</si>
  <si>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</si>
  <si>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</si>
  <si>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</si>
  <si>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</si>
  <si>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</si>
  <si>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</si>
  <si>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</si>
  <si>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</si>
  <si>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</si>
  <si>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</si>
  <si>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</si>
  <si>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</si>
  <si>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</si>
  <si>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</si>
  <si>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</si>
  <si>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</si>
  <si>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</si>
  <si>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</si>
  <si>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</si>
  <si>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</si>
  <si>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</si>
  <si>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</si>
  <si>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</si>
  <si>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</si>
  <si>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</si>
  <si>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</si>
  <si>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</si>
  <si>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</si>
  <si>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</si>
  <si>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</si>
  <si>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</si>
  <si>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</si>
  <si>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</si>
  <si>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</si>
  <si>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</si>
  <si>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</si>
  <si>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</si>
  <si>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</si>
  <si>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</si>
  <si>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</si>
  <si>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</si>
  <si>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</si>
  <si>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</si>
  <si>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</si>
  <si>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</si>
  <si>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</si>
  <si>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</si>
  <si>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</si>
  <si>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</si>
  <si>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</si>
  <si>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</si>
  <si>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</si>
  <si>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</si>
  <si>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</si>
  <si>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</si>
  <si>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</si>
  <si>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</si>
  <si>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</si>
  <si>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</si>
  <si>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</si>
  <si>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</si>
  <si>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</si>
  <si>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</si>
  <si>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</si>
  <si>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</si>
  <si>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</si>
  <si>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</si>
  <si>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</si>
  <si>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</si>
  <si>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</si>
  <si>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</si>
  <si>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</si>
  <si>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</si>
  <si>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</si>
  <si>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</si>
  <si>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</si>
  <si>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</si>
  <si>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</si>
  <si>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</si>
  <si>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</si>
  <si>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</si>
  <si>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</si>
  <si>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</si>
  <si>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</si>
  <si>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</si>
  <si>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</si>
  <si>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</si>
  <si>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</si>
  <si>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</si>
  <si>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</si>
  <si>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</si>
  <si>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</si>
  <si>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</si>
  <si>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</si>
  <si>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</si>
  <si>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</si>
  <si>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</si>
  <si>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</si>
  <si>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</si>
  <si>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</si>
  <si>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</si>
  <si>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</si>
  <si>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</si>
  <si>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</si>
  <si>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</si>
  <si>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</si>
  <si>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</si>
  <si>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</si>
  <si>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</si>
  <si>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</si>
  <si>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</si>
  <si>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</si>
  <si>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</si>
  <si>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</si>
  <si>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</si>
  <si>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</si>
  <si>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</si>
  <si>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</si>
  <si>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</si>
  <si>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</si>
  <si>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</si>
  <si>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</si>
  <si>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</si>
  <si>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</si>
  <si>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</si>
  <si>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</si>
  <si>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</si>
  <si>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</si>
  <si>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</si>
  <si>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</si>
  <si>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</si>
  <si>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</si>
  <si>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</si>
  <si>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</si>
  <si>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</si>
  <si>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</si>
  <si>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</si>
  <si>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</si>
  <si>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</si>
  <si>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</si>
  <si>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</si>
  <si>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</si>
  <si>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</si>
  <si>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</si>
  <si>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</si>
  <si>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</si>
  <si>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</si>
  <si>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</si>
  <si>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</si>
  <si>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</si>
  <si>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</si>
  <si>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</si>
  <si>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</si>
  <si>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</si>
  <si>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</si>
  <si>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</si>
  <si>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</si>
  <si>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</si>
  <si>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</si>
  <si>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</si>
  <si>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</si>
  <si>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</si>
  <si>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</si>
  <si>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</si>
  <si>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</si>
  <si>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</si>
  <si>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Office</t>
  </si>
  <si>
    <t>EFLH</t>
  </si>
  <si>
    <t>Education – Primary School</t>
  </si>
  <si>
    <t>Education – Secondary School</t>
  </si>
  <si>
    <t>Education – Community College</t>
  </si>
  <si>
    <t>Education – University</t>
  </si>
  <si>
    <t>Grocery</t>
  </si>
  <si>
    <t>All Hospitals</t>
  </si>
  <si>
    <t>Medical – Clinic</t>
  </si>
  <si>
    <t>Lodging – Hotel Guest Rooms</t>
  </si>
  <si>
    <t>Lodging – Motel Common Spaces</t>
  </si>
  <si>
    <t>Manufacturing – Light Industrial</t>
  </si>
  <si>
    <t>Office- Large</t>
  </si>
  <si>
    <t>Office-Small</t>
  </si>
  <si>
    <t>Restaurant – Sit-Down</t>
  </si>
  <si>
    <t>Restaurant – Fast-Food</t>
  </si>
  <si>
    <t>Retail – 3-Story Large</t>
  </si>
  <si>
    <t>Retail – Single-Story Large</t>
  </si>
  <si>
    <t>Retail – Small</t>
  </si>
  <si>
    <t xml:space="preserve">Storage Conditioned </t>
  </si>
  <si>
    <t>Storage Unconditioned</t>
  </si>
  <si>
    <t>Warehouse</t>
  </si>
  <si>
    <t>Usage Group Name</t>
  </si>
  <si>
    <t>Facility Name:</t>
  </si>
  <si>
    <t>N/A</t>
  </si>
  <si>
    <t>Usage Group 1</t>
  </si>
  <si>
    <t>Usage Group 2</t>
  </si>
  <si>
    <t>Usage Group 3</t>
  </si>
  <si>
    <t>Usage Group 4</t>
  </si>
  <si>
    <t>Usage Group 5</t>
  </si>
  <si>
    <t>Usage Group 6</t>
  </si>
  <si>
    <t>Usage Group 7</t>
  </si>
  <si>
    <t>Usage Group 8</t>
  </si>
  <si>
    <t>Usage Group 9</t>
  </si>
  <si>
    <t>Usage Group 10</t>
  </si>
  <si>
    <t>Freezer space</t>
  </si>
  <si>
    <t>Medium-temperature refrigerated space</t>
  </si>
  <si>
    <t>High-temperature refrigerated space</t>
  </si>
  <si>
    <t>Uncooled space</t>
  </si>
  <si>
    <t>IF_Demand</t>
  </si>
  <si>
    <t>Space Type</t>
  </si>
  <si>
    <t>IF_Energy</t>
  </si>
  <si>
    <t>Edit</t>
  </si>
  <si>
    <t>Compact Fluorescent Light Fixtures</t>
  </si>
  <si>
    <t>Computed Field</t>
  </si>
  <si>
    <t>Input Field</t>
  </si>
  <si>
    <t>Daylight Dimmer System</t>
  </si>
  <si>
    <t>Controlled Hi-Low Fluorescent Control</t>
  </si>
  <si>
    <t>Controlled HID</t>
  </si>
  <si>
    <t>Occupancy Sensor</t>
  </si>
  <si>
    <t>Control Type</t>
  </si>
  <si>
    <t>SVG</t>
  </si>
  <si>
    <t>Abbrv.</t>
  </si>
  <si>
    <t>COOL</t>
  </si>
  <si>
    <t>MTRF</t>
  </si>
  <si>
    <t>HTRF</t>
  </si>
  <si>
    <t>UNCL</t>
  </si>
  <si>
    <t>FREZ</t>
  </si>
  <si>
    <t>Air Conditioned/Cooled space</t>
  </si>
  <si>
    <t>LS</t>
  </si>
  <si>
    <t>OS</t>
  </si>
  <si>
    <t>HID</t>
  </si>
  <si>
    <t>DDS</t>
  </si>
  <si>
    <t>Post Watts / Fixture</t>
  </si>
  <si>
    <t>Fixture Code:</t>
  </si>
  <si>
    <t>Exit Sign</t>
  </si>
  <si>
    <t>Linear</t>
  </si>
  <si>
    <t>Circline</t>
  </si>
  <si>
    <t>U-Tube</t>
  </si>
  <si>
    <t>Standard</t>
  </si>
  <si>
    <t>Low Voltage</t>
  </si>
  <si>
    <t>Double-D shape</t>
  </si>
  <si>
    <t>Spiral</t>
  </si>
  <si>
    <t>Pulse Start</t>
  </si>
  <si>
    <t>Quad tube</t>
  </si>
  <si>
    <t>Traffic Signal</t>
  </si>
  <si>
    <t>SELECTED</t>
  </si>
  <si>
    <t>Number of Lamps:</t>
  </si>
  <si>
    <t>Twin tube (including "Biaxial")</t>
  </si>
  <si>
    <t>Ballast Light Output:</t>
  </si>
  <si>
    <t>Configuration (Number):</t>
  </si>
  <si>
    <t>Configuration (Letter):</t>
  </si>
  <si>
    <t>Ballast Type:</t>
  </si>
  <si>
    <t>All Other Fixtures</t>
  </si>
  <si>
    <t>Standard Magnetic</t>
  </si>
  <si>
    <t>Energy Efficient Magnetic</t>
  </si>
  <si>
    <t>T8, Rapid Start</t>
  </si>
  <si>
    <t>T8, Instant Start</t>
  </si>
  <si>
    <t>T8, Instant Start, Super 30 watt</t>
  </si>
  <si>
    <t>T8, Instant Start, Super 28 watt</t>
  </si>
  <si>
    <t>T5, Standard</t>
  </si>
  <si>
    <t>T5, Standard, High output lamp</t>
  </si>
  <si>
    <t>T12, Energy Efficient</t>
  </si>
  <si>
    <t>T12, Energy Efficient, High output lamp</t>
  </si>
  <si>
    <t>T12, Energy Efficient, Instant start</t>
  </si>
  <si>
    <t>T12, Energy Efficient, Very high output</t>
  </si>
  <si>
    <t>High Light Output</t>
  </si>
  <si>
    <t>Very High Light Output</t>
  </si>
  <si>
    <t>1.5 Feet (18 Inches)</t>
  </si>
  <si>
    <t>2' Feet (24 Inches)</t>
  </si>
  <si>
    <t>3' Feet (36 Inches)</t>
  </si>
  <si>
    <t>4' Feet (48 Inches)</t>
  </si>
  <si>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</si>
  <si>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</si>
  <si>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</si>
  <si>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</si>
  <si>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</si>
  <si>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</si>
  <si>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</si>
  <si>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</si>
  <si>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</si>
  <si>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</si>
  <si>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</si>
  <si>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</si>
  <si>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</si>
  <si>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</si>
  <si>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CONFIGURATION (NUMBER)</t>
  </si>
  <si>
    <t>Traffic Signal LED</t>
  </si>
  <si>
    <t>*Required</t>
  </si>
  <si>
    <t>Fixture Type*:</t>
  </si>
  <si>
    <t>Fixture Subtype*:</t>
  </si>
  <si>
    <t>Lamp Length*:</t>
  </si>
  <si>
    <t>Number of Lamps*:</t>
  </si>
  <si>
    <t>Lamp Type*:</t>
  </si>
  <si>
    <t>Ballast Type*:</t>
  </si>
  <si>
    <t>National Lamp Wattage*:</t>
  </si>
  <si>
    <t>Password: Act129Lighting</t>
  </si>
  <si>
    <t>LIGHTING FIXTURE CODE GENERATOR</t>
  </si>
  <si>
    <t>Fill In Tan Fields</t>
  </si>
  <si>
    <t>Cut Sheet Fixtures</t>
  </si>
  <si>
    <t>Cut Sheet 1</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</si>
  <si>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</si>
  <si>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</si>
  <si>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</si>
  <si>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</si>
  <si>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</si>
  <si>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</si>
  <si>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</si>
  <si>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</si>
  <si>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</si>
  <si>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</si>
  <si>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</si>
  <si>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</si>
  <si>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</si>
  <si>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</si>
  <si>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</si>
  <si>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</si>
  <si>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</si>
  <si>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</si>
  <si>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</si>
  <si>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</si>
  <si>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</si>
  <si>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</si>
  <si>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</si>
  <si>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</si>
  <si>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1. To document the pre- and post-installation case.</t>
  </si>
  <si>
    <t xml:space="preserve">2. To facilitate the calculation of energy savings and demand reduction for large lighting installations. </t>
  </si>
  <si>
    <t>Cell J2:</t>
  </si>
  <si>
    <t>"Facility Name" is the facility name.</t>
  </si>
  <si>
    <t>"Applicant Name" is the applicant name.</t>
  </si>
  <si>
    <r>
      <rPr>
        <b/>
        <sz val="10"/>
        <rFont val="Arial"/>
        <family val="2"/>
      </rPr>
      <t>Column A:</t>
    </r>
    <r>
      <rPr>
        <sz val="10"/>
        <rFont val="Arial"/>
        <family val="2"/>
      </rPr>
      <t xml:space="preserve"> </t>
    </r>
  </si>
  <si>
    <r>
      <rPr>
        <b/>
        <sz val="10"/>
        <rFont val="Arial"/>
        <family val="2"/>
      </rPr>
      <t>Column B:</t>
    </r>
    <r>
      <rPr>
        <sz val="10"/>
        <rFont val="Arial"/>
        <family val="2"/>
      </rPr>
      <t xml:space="preserve"> </t>
    </r>
  </si>
  <si>
    <r>
      <rPr>
        <b/>
        <sz val="10"/>
        <rFont val="Arial"/>
        <family val="2"/>
      </rPr>
      <t>Column C:</t>
    </r>
    <r>
      <rPr>
        <sz val="10"/>
        <rFont val="Arial"/>
        <family val="2"/>
      </rPr>
      <t xml:space="preserve"> </t>
    </r>
  </si>
  <si>
    <t>"Floor" is the floor on which the fixture is being replaced.</t>
  </si>
  <si>
    <r>
      <rPr>
        <b/>
        <sz val="10"/>
        <rFont val="Arial"/>
        <family val="2"/>
      </rPr>
      <t>Column D:</t>
    </r>
    <r>
      <rPr>
        <sz val="10"/>
        <rFont val="Arial"/>
        <family val="2"/>
      </rPr>
      <t xml:space="preserve"> </t>
    </r>
  </si>
  <si>
    <t>"Pre Fixture No." is the number of fixtures in the pre-installation case.</t>
  </si>
  <si>
    <r>
      <rPr>
        <b/>
        <sz val="10"/>
        <rFont val="Arial"/>
        <family val="2"/>
      </rPr>
      <t>Column H:</t>
    </r>
    <r>
      <rPr>
        <sz val="10"/>
        <rFont val="Arial"/>
        <family val="2"/>
      </rPr>
      <t xml:space="preserve"> </t>
    </r>
  </si>
  <si>
    <r>
      <rPr>
        <b/>
        <sz val="10"/>
        <rFont val="Arial"/>
        <family val="2"/>
      </rPr>
      <t>Column I:</t>
    </r>
    <r>
      <rPr>
        <sz val="10"/>
        <rFont val="Arial"/>
        <family val="2"/>
      </rPr>
      <t xml:space="preserve"> </t>
    </r>
  </si>
  <si>
    <r>
      <rPr>
        <b/>
        <sz val="10"/>
        <rFont val="Arial"/>
        <family val="2"/>
      </rPr>
      <t>Column J:</t>
    </r>
    <r>
      <rPr>
        <sz val="10"/>
        <rFont val="Arial"/>
        <family val="2"/>
      </rPr>
      <t xml:space="preserve"> </t>
    </r>
  </si>
  <si>
    <r>
      <rPr>
        <b/>
        <sz val="10"/>
        <rFont val="Arial"/>
        <family val="2"/>
      </rPr>
      <t>Column K:</t>
    </r>
    <r>
      <rPr>
        <sz val="10"/>
        <rFont val="Arial"/>
        <family val="2"/>
      </rPr>
      <t xml:space="preserve"> </t>
    </r>
  </si>
  <si>
    <r>
      <rPr>
        <b/>
        <sz val="10"/>
        <rFont val="Arial"/>
        <family val="2"/>
      </rPr>
      <t>Column L:</t>
    </r>
    <r>
      <rPr>
        <sz val="10"/>
        <rFont val="Arial"/>
        <family val="2"/>
      </rPr>
      <t xml:space="preserve"> </t>
    </r>
  </si>
  <si>
    <r>
      <rPr>
        <b/>
        <sz val="10"/>
        <rFont val="Arial"/>
        <family val="2"/>
      </rPr>
      <t>Column M:</t>
    </r>
    <r>
      <rPr>
        <sz val="10"/>
        <rFont val="Arial"/>
        <family val="2"/>
      </rPr>
      <t xml:space="preserve"> </t>
    </r>
  </si>
  <si>
    <r>
      <rPr>
        <b/>
        <sz val="10"/>
        <rFont val="Arial"/>
        <family val="2"/>
      </rPr>
      <t>Column N:</t>
    </r>
    <r>
      <rPr>
        <sz val="10"/>
        <rFont val="Arial"/>
        <family val="2"/>
      </rPr>
      <t xml:space="preserve"> </t>
    </r>
  </si>
  <si>
    <r>
      <rPr>
        <b/>
        <sz val="10"/>
        <rFont val="Arial"/>
        <family val="2"/>
      </rPr>
      <t>Column O:</t>
    </r>
    <r>
      <rPr>
        <sz val="10"/>
        <rFont val="Arial"/>
        <family val="2"/>
      </rPr>
      <t xml:space="preserve"> </t>
    </r>
  </si>
  <si>
    <t>"Post Watts/Space" represents the total watts in the designated space for the post-installation case. This is calculated by total watts per line in the post-installation case.</t>
  </si>
  <si>
    <r>
      <rPr>
        <b/>
        <sz val="10"/>
        <rFont val="Arial"/>
        <family val="2"/>
      </rPr>
      <t>Column P:</t>
    </r>
    <r>
      <rPr>
        <sz val="10"/>
        <rFont val="Arial"/>
        <family val="2"/>
      </rPr>
      <t xml:space="preserve"> </t>
    </r>
  </si>
  <si>
    <r>
      <rPr>
        <b/>
        <sz val="10"/>
        <rFont val="Arial"/>
        <family val="2"/>
      </rPr>
      <t>Column Q:</t>
    </r>
    <r>
      <rPr>
        <sz val="10"/>
        <rFont val="Arial"/>
        <family val="2"/>
      </rPr>
      <t xml:space="preserve"> </t>
    </r>
  </si>
  <si>
    <r>
      <rPr>
        <b/>
        <sz val="10"/>
        <rFont val="Arial"/>
        <family val="2"/>
      </rPr>
      <t>Column R:</t>
    </r>
    <r>
      <rPr>
        <sz val="10"/>
        <rFont val="Arial"/>
        <family val="2"/>
      </rPr>
      <t xml:space="preserve"> </t>
    </r>
  </si>
  <si>
    <r>
      <rPr>
        <b/>
        <sz val="10"/>
        <rFont val="Arial"/>
        <family val="2"/>
      </rPr>
      <t>Column S:</t>
    </r>
    <r>
      <rPr>
        <sz val="10"/>
        <rFont val="Arial"/>
        <family val="2"/>
      </rPr>
      <t xml:space="preserve"> </t>
    </r>
  </si>
  <si>
    <r>
      <rPr>
        <b/>
        <sz val="10"/>
        <rFont val="Arial"/>
        <family val="2"/>
      </rPr>
      <t>Column T:</t>
    </r>
    <r>
      <rPr>
        <sz val="10"/>
        <rFont val="Arial"/>
        <family val="2"/>
      </rPr>
      <t xml:space="preserve"> </t>
    </r>
  </si>
  <si>
    <r>
      <rPr>
        <b/>
        <sz val="10"/>
        <rFont val="Arial"/>
        <family val="2"/>
      </rPr>
      <t>Column U:</t>
    </r>
    <r>
      <rPr>
        <sz val="10"/>
        <rFont val="Arial"/>
        <family val="2"/>
      </rPr>
      <t xml:space="preserve"> </t>
    </r>
  </si>
  <si>
    <r>
      <rPr>
        <b/>
        <sz val="10"/>
        <rFont val="Arial"/>
        <family val="2"/>
      </rPr>
      <t>Column V:</t>
    </r>
    <r>
      <rPr>
        <sz val="10"/>
        <rFont val="Arial"/>
        <family val="2"/>
      </rPr>
      <t xml:space="preserve"> </t>
    </r>
  </si>
  <si>
    <r>
      <rPr>
        <b/>
        <sz val="10"/>
        <rFont val="Arial"/>
        <family val="2"/>
      </rPr>
      <t>Column W:</t>
    </r>
    <r>
      <rPr>
        <sz val="10"/>
        <rFont val="Arial"/>
        <family val="2"/>
      </rPr>
      <t xml:space="preserve"> </t>
    </r>
  </si>
  <si>
    <r>
      <rPr>
        <b/>
        <sz val="10"/>
        <rFont val="Arial"/>
        <family val="2"/>
      </rPr>
      <t>Column X:</t>
    </r>
    <r>
      <rPr>
        <sz val="10"/>
        <rFont val="Arial"/>
        <family val="2"/>
      </rPr>
      <t xml:space="preserve"> </t>
    </r>
  </si>
  <si>
    <t>"Date" is the submission date of the form.</t>
  </si>
  <si>
    <t>"Building Address" is the building address in which the fixture is being replaced.</t>
  </si>
  <si>
    <t>"Area Description" is to identify the space in which the fixture is being replaced.</t>
  </si>
  <si>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</si>
  <si>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</si>
  <si>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</si>
  <si>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Instructions: Use one line for each fixture type in a room or area</t>
  </si>
  <si>
    <t>"Pre Watts/Fixture" is the watts per fixture for the pre-installation case.</t>
  </si>
  <si>
    <t>"Pre Watts/Space" is the total watts in the space for the pre-installation case.</t>
  </si>
  <si>
    <t>"Post Watts/Space" is the total watts in the space for the post-installation case.</t>
  </si>
  <si>
    <t xml:space="preserve">"Post Fixture No." is the number of fixtures in the post-installation case. </t>
  </si>
  <si>
    <t>"Change in Connected Load" is the difference in installed watts in the pre-installation and post-installation cases. This does not take into account coincidence factors, controls, or interactive factors.</t>
  </si>
  <si>
    <t>"Annual kWh Saved" is the total amount of energy saved by the lighting improvement.</t>
  </si>
  <si>
    <t>"Equivalent Full Load Hours" is the average annual operating hours of the baseline lighting equipment, which if applied to full connected load will yield annual energy use.</t>
  </si>
  <si>
    <t xml:space="preserve">"Interactive Factor Demand" is the secondary demand reduction in cooling required which results from decreased indoor lighting wattage. This applies to lighting in space that has air conditioning or refrigeration only.  </t>
  </si>
  <si>
    <t xml:space="preserve">"Interactive Factor Energy" is the secondary energy savings in cooling required which results from decreased indoor lighting wattage. This applies to lighting in space that has air conditioning or refrigeration only.  </t>
  </si>
  <si>
    <t>Proposed Control</t>
  </si>
  <si>
    <t>Existing Control</t>
  </si>
  <si>
    <t>Facility Type</t>
  </si>
  <si>
    <t>Other</t>
  </si>
  <si>
    <t>GLOSSARY</t>
  </si>
  <si>
    <t>Space Cooling Type</t>
  </si>
  <si>
    <t>Peak Demand Savings</t>
  </si>
  <si>
    <t>"Peak Demand Savings" is the peak demand reduced taking into account coincidence factors, controls, and interactive factors.</t>
  </si>
  <si>
    <t>Pennsylvania Act 129 Lighting Audit and Design Tool</t>
  </si>
  <si>
    <t>Lighting Form</t>
  </si>
  <si>
    <t>(2) Lighting Form</t>
  </si>
  <si>
    <t>The purpose of the Lighting Audit and Design Tool is two-fold:</t>
  </si>
  <si>
    <t>User Input Table 1</t>
  </si>
  <si>
    <t>User Input Table 2</t>
  </si>
  <si>
    <t>Description</t>
  </si>
  <si>
    <t>Watts/Fixture</t>
  </si>
  <si>
    <t>Fixture Code</t>
  </si>
  <si>
    <t>User Input Table 3</t>
  </si>
  <si>
    <t>(3) User Input</t>
  </si>
  <si>
    <t>(4) Glossary</t>
  </si>
  <si>
    <t>(5) Wattage Table</t>
  </si>
  <si>
    <t>Facility Type [*1]:</t>
  </si>
  <si>
    <t>Minimum Number of Usage Groups for Facility Types</t>
  </si>
  <si>
    <t>Coincidence Factor (CF):</t>
  </si>
  <si>
    <t>Equivalent Full Load Hours (EFLH):</t>
  </si>
  <si>
    <t>Usage Group 
[*2]</t>
  </si>
  <si>
    <t>Pre Fixture Code [*3]</t>
  </si>
  <si>
    <t>Post Fixture Code [*3]</t>
  </si>
  <si>
    <t>LOOKUP TABLES</t>
  </si>
  <si>
    <r>
      <rPr>
        <b/>
        <sz val="10"/>
        <rFont val="Arial"/>
        <family val="2"/>
      </rPr>
      <t>Notes:</t>
    </r>
    <r>
      <rPr>
        <sz val="10"/>
        <rFont val="Arial"/>
        <family val="2"/>
      </rPr>
      <t xml:space="preserve">
[*1] Select the facility type that best describes your facility. If no category is sufficiently describes your facility, select "Other" and input EFLH and CF values in Table 1 of the "User Input" sheet.
[*2] If your connected load savings is less than 50 kW, select "N/A". If your connected load savings is greater than 50 kW, define each usage group in Table 2 of the "User Input" sheet and select the appropriate usage group from the drop down list.
[*3] Enter the appropriate fixture code to identify the fixture in the pre- and post-installation condition. You may use the legend in the "Fixture Code Legend" sheet to determine the fixture code. If you do not know the fixture code, you may use the generator in the "Fixture Code Generator" sheet. You may also look up the fixture code in the "Wattage Table" sheet. If you have a cut sheet, you may enter the fixture information in Table 3 of the "User Input" table and use "Cut Sheet #" as the fixture code.</t>
    </r>
  </si>
  <si>
    <t>I. Purpose</t>
  </si>
  <si>
    <t>(1) Manual</t>
  </si>
  <si>
    <t>INSTRUCTIONS MANUAL</t>
  </si>
  <si>
    <t>The "Manual" sheet contains the instructions manual for using the Lighting Audit and Design Tool.</t>
  </si>
  <si>
    <t>The "Glossary" sheet is a reference for the Lighting Form sheet. It defines each of the columns for clarification.</t>
  </si>
  <si>
    <t>The "Fixture Code Legend" sheet explains what the fixture codes represent. For example, F42ILL represents a Fluorescent, 4' 2-lamp, T8 Instant Start electronic ballast. The codes are defined in this sheet.</t>
  </si>
  <si>
    <t>The "Fixture Code Generator" sheet generates a fixture code for typical lighting fixtures by selecting common lighting fixture criteria. Linear fluorescent fixtures use a different code syntax from all other fixtures and therefore are generated using a separate form. Fill in the tan fields by selecting from the pull down menu.</t>
  </si>
  <si>
    <t>Other (Fill in "User Input" sheet)</t>
  </si>
  <si>
    <t>II. Organization</t>
  </si>
  <si>
    <t>III. Instructions</t>
  </si>
  <si>
    <t>See "Fixture Code Legend" sheet for additional help.</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</si>
  <si>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</si>
  <si>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</si>
  <si>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</si>
  <si>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</si>
  <si>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</si>
  <si>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</si>
  <si>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</si>
  <si>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</si>
  <si>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</si>
  <si>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</si>
  <si>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</si>
  <si>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</si>
  <si>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</si>
  <si>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</si>
  <si>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</si>
  <si>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</si>
  <si>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</si>
  <si>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</si>
  <si>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</si>
  <si>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</si>
  <si>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</si>
  <si>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</si>
  <si>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</si>
  <si>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</si>
  <si>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</si>
  <si>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 xml:space="preserve">Column E: </t>
  </si>
  <si>
    <t>"Facility Type" is the facility classification. The categories are based on the PA TRM. "Other" should be used when no other category is sufficient.</t>
  </si>
  <si>
    <t>"Line Item" is for indexing the fixtures.</t>
  </si>
  <si>
    <t>"Pre Fixture Code" is the type of fixture in the pre-installation case. The code is selected from the "Wattage Table" sheet. If the code is unknown, the Fixture Code Generator can be used by filling out several parameters. If a cut sheet is provided with the form, fixture codes "Cut Sheet 1" to "Cut Sheet 50" may be used as the fixture code. These codes must be defined first in the "User Input" sheet.</t>
  </si>
  <si>
    <t>"Post Watts/Fixture" is the watts per fixture for the post-installation case. The code is selected from the "Wattage Table" sheet. If the code is unknown, the Fixture Code Generator can be used by filling out several parameters. If a cut sheet is provided with the form, fixture codes "Cut Sheet 1" to "Cut Sheet 25" may be filled out and used as the fixture code. These codes must be defined first in the "User Input" sheet.</t>
  </si>
  <si>
    <t>"Proposed Control" is the control technology in the post-installation case. The form allows for the following controls technologies: Light Switch; Occupancy Sensor; Controlled Hi-Low Fluorescent Control; Controlled HID; Daylight Dimmer System.</t>
  </si>
  <si>
    <t>"Existing Control" is the control technology in the pre-installation case. The form allows for the following controls technologies: Light Switch; Occupancy Sensor; Controlled Hi-Low Fluorescent Control; Controlled HID; Daylight Dimmer System.</t>
  </si>
  <si>
    <t>"Controls Factor" is the percent of time that lights are off due to lighting controls relative to the baseline controls system (typically manual light switch).</t>
  </si>
  <si>
    <t>The "Lighting Form" sheet contains the main worksheet that collects all relevant information to calculate energy savings and peak demand reduction. This form follows the conventions and equations described in the PA TRM and facilitates the calculation of gross energy savings for evaluation purposes. Line item entries should be definitive enough to allow verification of fixture counts in well delineated, discrete areas. Fixtures in different hour usage groups must be on different lines.</t>
  </si>
  <si>
    <t>Linear Fluorescent Fixtures Only</t>
  </si>
  <si>
    <t>The "User Input" sheet contains tables that provide additional customization to the "Lighting Form". There are three tables that have the capability to accommodate custom entries: (1) "Other" category for facility type. (2) EFLH by user defined usage groups for projects over 50 kW in connected load savings or "Other" facility types. (3) Lamp-ballast wattage configurations from cut-sheets. These fields should be entered into the "User Input" sheet. Additional instructions are provided in the "Lighting Form".</t>
  </si>
  <si>
    <t>"Usage Group" is to select the proper usage group. Large projects have areas with different operational hours (e.g. lobby, office, dining area, conference room), which are defined as "usage groups". Usage groups specifies hours of use and coincidence factors, improving precision and accuracy of lighting savings. If the project has a total savings under 50 kW, select "N/A" (unless the "Other" category is selected for facility type). If the project has a total savings over 50kW, select the appropriate usage group. Usage groups must be set up in the "User Input" sheet. Any project selecting the "Other" category for facility type must utilize usage groups.</t>
  </si>
  <si>
    <t xml:space="preserve">Column F: </t>
  </si>
  <si>
    <t xml:space="preserve">Column G: </t>
  </si>
  <si>
    <t>"Space Cooling Type" is the type of cooling that is used for the space in which the fixtures are being installed. This determines the interactive factors (see Column T and U for definitions). The form allows for the following cooling types: Air conditioned or cooled space; Freezer space; Medium-temperature refrigerated space; High-temperature refrigerated space; Uncooled space.</t>
  </si>
  <si>
    <t>"Coincidence Factor" is the percentage of the total lighting connected load that is on during electric system’s peak period.</t>
  </si>
  <si>
    <r>
      <t xml:space="preserve">Any Designer of a lighting project is encouraged to use this tool. The use of this tool is not required for projects under 20 kW of savings in connected load. It is required for projects over 20 kW of savings in connected load to facilitate calculation of savings pursuant to the PA TRM.
Users of the Lighting Audit and Design Tool must complete the Lighting Form.
The Designer should select the appropriate facility type from the drop down menu. The corresponding Equivalent Full Load Hour (EFLH) and Coincidence Factor (CF) values from the PA Technical Reference Manual (TRM) will be selected as default values. </t>
    </r>
    <r>
      <rPr>
        <sz val="10"/>
        <color indexed="10"/>
        <rFont val="Arial"/>
        <family val="2"/>
      </rPr>
      <t>If none of the facility types sufficiently describe the facility, select "Other" and define the tan fields in Table 1 of the "User Input" sheet. Facilities designated "Other" must take into account all major usage groups representative of the whole facility as defined by the "Minimum Number of Usage Groups for Facility Types" table in the "User Input" sheet regardless of connected load size (i.e. All projects using the "Other" category must utilize usage groups).</t>
    </r>
  </si>
  <si>
    <r>
      <t xml:space="preserve">Use one line for each fixture type in a room or area.
Projects with over 50 kW in connected load savings are required to have usage groups, or defined areas in the facility with unique hours of use. These usage groups are defined in Table 2 of the "User Input" sheet and must be appropriate and measured values. </t>
    </r>
    <r>
      <rPr>
        <sz val="10"/>
        <color indexed="10"/>
        <rFont val="Arial"/>
        <family val="2"/>
      </rPr>
      <t>Projects with under 50 kW in connected load savings are not required to have usage groups unless "Other" facility types is selected.</t>
    </r>
    <r>
      <rPr>
        <sz val="10"/>
        <rFont val="Arial"/>
        <family val="2"/>
      </rPr>
      <t xml:space="preserve">
Each fixture must be identified by a fixture code. The code legend can be found in the "Fixture Code Legend" sheet. A generator has been provided for your convenience in the "Fixture Code Generator" sheet. If you know the fixture code, you may look it up in the "Wattage Table" sheet. </t>
    </r>
    <r>
      <rPr>
        <sz val="10"/>
        <color indexed="10"/>
        <rFont val="Arial"/>
        <family val="2"/>
      </rPr>
      <t>If you have a cut sheet for the fixture, you may input the relevant information in Table 3 of the "User Input" sheet.</t>
    </r>
  </si>
  <si>
    <t>DATE ADDED</t>
  </si>
  <si>
    <t>SOURCE</t>
  </si>
  <si>
    <t>F33EE</t>
  </si>
  <si>
    <t>Fluorescent, (3) 36", ES  lamp</t>
  </si>
  <si>
    <t>F31EE + F32EE</t>
  </si>
  <si>
    <t>F33EL</t>
  </si>
  <si>
    <t>F31EL + F32EL</t>
  </si>
  <si>
    <t>F34EE</t>
  </si>
  <si>
    <t>Fluorescent, (4) 36", ES  lamp</t>
  </si>
  <si>
    <t>F32EE x 2</t>
  </si>
  <si>
    <t>F34EL</t>
  </si>
  <si>
    <t>F32EL x 2</t>
  </si>
  <si>
    <t>F46EHS</t>
  </si>
  <si>
    <t>Fluorescent, (6) 48", ES HO lamp (3.5' lamp)</t>
  </si>
  <si>
    <t>F42EHS + F44EHS</t>
  </si>
  <si>
    <t>F48EHS</t>
  </si>
  <si>
    <t>Fluorescent, (8) 48", ES HO lamp (3.5' lamp)</t>
  </si>
  <si>
    <t>F44EHS x 2</t>
  </si>
  <si>
    <t>F81EE</t>
  </si>
  <si>
    <t>F82EE / 2</t>
  </si>
  <si>
    <t>F86EE</t>
  </si>
  <si>
    <t>Fluorescent, (6) 96", ES lamp</t>
  </si>
  <si>
    <t>F82EE + F84EE</t>
  </si>
  <si>
    <t>F86EL</t>
  </si>
  <si>
    <t>F82EL + F84EL</t>
  </si>
  <si>
    <t>Prescriptive Lighting Table</t>
  </si>
  <si>
    <t>Upgrade Fixture</t>
  </si>
  <si>
    <t>Existing Fixture</t>
  </si>
  <si>
    <t>Change in Connected Load (Watts)</t>
  </si>
  <si>
    <t>Notes</t>
  </si>
  <si>
    <t>T-5 4' 2L HO Electronic Ballast</t>
  </si>
  <si>
    <t>T-5 4' 3L HO Electronic Ballast</t>
  </si>
  <si>
    <t>T-5 4' 4L HO Electronic Ballast</t>
  </si>
  <si>
    <t>T-5 4' 6L HO Electronic Ballast</t>
  </si>
  <si>
    <t>T-5 4' 8L HO Electronic Ballast</t>
  </si>
  <si>
    <t>Comparable baseline fixture using electronic ballast does not exist.</t>
  </si>
  <si>
    <t>150W Pulse Start Metal Halide</t>
  </si>
  <si>
    <t>175W Pulse Start Metal Halide</t>
  </si>
  <si>
    <t>200W Pulse Start Metal Halide</t>
  </si>
  <si>
    <t>250W Pulse Start Metal Halide</t>
  </si>
  <si>
    <t>300W Pulse Start Metal Halide</t>
  </si>
  <si>
    <t>320W Pulse Start Metal Halide</t>
  </si>
  <si>
    <t>350W Pulse Start Metal Halide</t>
  </si>
  <si>
    <t>400W Pulse Start Metal Halide</t>
  </si>
  <si>
    <t>750W Pulse Start Metal Halide</t>
  </si>
  <si>
    <t>1000W Pulse Start Metal Halide</t>
  </si>
  <si>
    <t>Metal Halide Probe Start 1000W</t>
  </si>
  <si>
    <t>Metal Halide Probe Start 400W</t>
  </si>
  <si>
    <t>Metal Halide Probe Start 250W</t>
  </si>
  <si>
    <t>Metal Halide Probe Start 175W</t>
  </si>
  <si>
    <t>Metal Halide Probe Start 150W</t>
  </si>
  <si>
    <t>Baseline uses constant wattage ballasts.</t>
  </si>
  <si>
    <t>Metal Halide Probe Start 200W</t>
  </si>
  <si>
    <t>Metal Halide Probe Start 300W</t>
  </si>
  <si>
    <t>Metal Halide Probe Start 320W</t>
  </si>
  <si>
    <t>Metal Halide Probe Start 350W</t>
  </si>
  <si>
    <t>Metal Halide Probe Start 750W</t>
  </si>
  <si>
    <t>Metal Halide Probe Start 450W</t>
  </si>
  <si>
    <t>Baseline is higher wattage due to higher lumen depreciation.</t>
  </si>
  <si>
    <t>PA EXTENSION TO THE TABLE OF STANDARD WATTAGES</t>
  </si>
  <si>
    <t>Linear Fluorescent</t>
  </si>
  <si>
    <t>Compact Fluorescent Lights (Screw-in)</t>
  </si>
  <si>
    <t>Miscellaneous</t>
  </si>
  <si>
    <t>The Lighting Audit and Design Tool is organized into 9 sheets.</t>
  </si>
  <si>
    <t>(6) Extension</t>
  </si>
  <si>
    <t>(7) Fixture Code Legend</t>
  </si>
  <si>
    <t>(8) Fixture Code Generator</t>
  </si>
  <si>
    <t>(9) Prescriptive Table</t>
  </si>
  <si>
    <t>Compact Fluorescent, Screw-in, (1) 7W lamp</t>
  </si>
  <si>
    <t>Compact Fluorescent, Screw-in, (1) 9W lamp</t>
  </si>
  <si>
    <t>Compact Fluorescent, Screw-in, (1) 11W lamp</t>
  </si>
  <si>
    <t>Compact Fluorescent, Screw-in, (1) 13W lamp</t>
  </si>
  <si>
    <t>Compact Fluorescent, Screw-in, (1) 15W lamp</t>
  </si>
  <si>
    <t>Compact Fluorescent, Screw-in, (1) 18W lamp</t>
  </si>
  <si>
    <t>Compact Fluorescent, Screw-in, (1) 23W lamp</t>
  </si>
  <si>
    <t>Compact Fluorescent, Screw-in, (1) 30W lamp</t>
  </si>
  <si>
    <t>CFC7</t>
  </si>
  <si>
    <t>CFC7/1</t>
  </si>
  <si>
    <t>CFC9/1</t>
  </si>
  <si>
    <t>CFC11/1</t>
  </si>
  <si>
    <t>CFC13/1</t>
  </si>
  <si>
    <t>CFC15/1</t>
  </si>
  <si>
    <t>CFC18/1</t>
  </si>
  <si>
    <t>CFC23/1</t>
  </si>
  <si>
    <t>CFC30/1</t>
  </si>
  <si>
    <t>CFC9</t>
  </si>
  <si>
    <t>CFC11</t>
  </si>
  <si>
    <t>CFC13</t>
  </si>
  <si>
    <t>CFC15</t>
  </si>
  <si>
    <t>CFC18</t>
  </si>
  <si>
    <t>CFC23</t>
  </si>
  <si>
    <t>CFC30</t>
  </si>
  <si>
    <t>Energy Star</t>
  </si>
  <si>
    <t>Upgrade Fixture uses 28W Super T-8 Lamps</t>
  </si>
  <si>
    <t>Upgrade Fixture uses 30W Super T-8 Lamps</t>
  </si>
  <si>
    <t>Pulse Start Metal Halide Upgrade (Probe Start Metal Halide as Baseline)</t>
  </si>
  <si>
    <t>QL Induction Upgrade (Probe Start Metal Halide as Baseline)</t>
  </si>
  <si>
    <t>85W QL Induction Fixture</t>
  </si>
  <si>
    <t>55W QL Induction Fixture</t>
  </si>
  <si>
    <t>165W QL Induction Fixture</t>
  </si>
  <si>
    <t>Metal Halide Probe Start 70W</t>
  </si>
  <si>
    <t>30W Super T-8 4' 1L Electronic Ballast</t>
  </si>
  <si>
    <t>28W Super T-8 4' 1L Electronic Ballast</t>
  </si>
  <si>
    <t>30W Super T-8 4' 2L Electronic Ballast</t>
  </si>
  <si>
    <t>30W Super T-8 4' 3L Electronic Ballast</t>
  </si>
  <si>
    <t>30W Super T-8 4' 4L Electronic Ballast</t>
  </si>
  <si>
    <t>28W Super T-8 4' 2L Electronic Ballast</t>
  </si>
  <si>
    <t>28W Super T-8 4' 3L Electronic Ballast</t>
  </si>
  <si>
    <t>28W Super T-8 4' 4L Electronic Ballast</t>
  </si>
  <si>
    <t>Exit Sign - LED Dual Sided</t>
  </si>
  <si>
    <t>Exit Sign - LED Single Sided</t>
  </si>
  <si>
    <t>Exit Sign - Incandescent Single Sided</t>
  </si>
  <si>
    <t>Exit Sign - Incandescent Dual Sided</t>
  </si>
  <si>
    <t>32W T-8 4' 1L Electronic Ballast</t>
  </si>
  <si>
    <t>32W T-8 4' 2L Electronic Ballast</t>
  </si>
  <si>
    <t>32W T-8 4' 3L Electronic Ballast</t>
  </si>
  <si>
    <t>32W T-8 4' 4L Electronic Ballast</t>
  </si>
  <si>
    <t>32W T-8 4' 6L Electronic Ballast</t>
  </si>
  <si>
    <t>32W T-8 4' 2L VHLO Electronic Ballast</t>
  </si>
  <si>
    <t>32W T-8 4' 4L RLO Electronic Ballast</t>
  </si>
  <si>
    <t>17W T-8 2' 1L Electronic Ballast</t>
  </si>
  <si>
    <t>17W T-8 2' 2L Electronic Ballast</t>
  </si>
  <si>
    <t>17W T-8 2' 3L Electronic Ballast</t>
  </si>
  <si>
    <t>17W T-8 2' 4L Electronic Ballast</t>
  </si>
  <si>
    <t>25W T-8 3' 1L Electronic Ballast</t>
  </si>
  <si>
    <t>25W T-8 3' 2L Electronic Ballast</t>
  </si>
  <si>
    <t>25W T-8 3' 3L Electronic Ballast</t>
  </si>
  <si>
    <t>25W T-8 3' 4L Electronic Ballast</t>
  </si>
  <si>
    <t>2-Lamp Upgrade of a 4-Lamp Baseline</t>
  </si>
  <si>
    <t>Baseline uses standard T-12 lamps, not EE lamps</t>
  </si>
  <si>
    <t>Super T-8 Linear Fluorescent Upgrade (Standard T-8 as Baseline)</t>
  </si>
  <si>
    <t>T-8 Linear Fluorescent Upgrade (EE T-12 with EE Magnetic Ballast as Baseline)</t>
  </si>
  <si>
    <t>T-8 Linear Fluorescent Upgrade (EE T-12 with Electronic Ballast as Baseline)</t>
  </si>
  <si>
    <t>T-5 HO Linear Fluorescent Upgrade (Probe Start Metal Halide as Baseline)</t>
  </si>
  <si>
    <t>59W T-8 8' 1L Electronic Ballast</t>
  </si>
  <si>
    <t>59W T-8 8' 2L Electronic Ballast</t>
  </si>
  <si>
    <t>59W T-8 8' 4L Electronic Ballast</t>
  </si>
  <si>
    <t>59W T-8 8' 6L Electronic Ballast</t>
  </si>
  <si>
    <t>60W T-12 8' 1L EE Magnetic Ballast</t>
  </si>
  <si>
    <t>60W T-12 8' 2L EE Magnetic Ballast</t>
  </si>
  <si>
    <t>60W T-12 8' 4L EE Magnetic Ballast</t>
  </si>
  <si>
    <t>60W T-12 8' 6L EE Magnetic Ballast</t>
  </si>
  <si>
    <t>25W T-12 3' 1L EE Magnetic Ballast</t>
  </si>
  <si>
    <t>25W T-12 3' 2L EE Magnetic Ballast</t>
  </si>
  <si>
    <t>25W T-12 3' 3L EE Magnetic Ballast</t>
  </si>
  <si>
    <t>25W T-12 3' 4L EE Magnetic Ballast</t>
  </si>
  <si>
    <t>20W T-12 2' 1L EE Magnetic Ballast</t>
  </si>
  <si>
    <t>20W T-12 2' 2L EE Magnetic Ballast</t>
  </si>
  <si>
    <t>20W T-12 2' 3L EE Magnetic Ballast</t>
  </si>
  <si>
    <t>20W T-12 2' 4L EE Magnetic Ballast</t>
  </si>
  <si>
    <t>60W T-12 8' 1L Electronic Ballast</t>
  </si>
  <si>
    <t>60W T-12 8' 2L Electronic Ballast</t>
  </si>
  <si>
    <t>60W T-12 8' 4L Electronic Ballast</t>
  </si>
  <si>
    <t>60W T-12 8' 6L Electronic Ballast</t>
  </si>
  <si>
    <t>25W T-12 3' 1L Electronic Ballast</t>
  </si>
  <si>
    <t>25W T-12 3' 2L Electronic Ballast</t>
  </si>
  <si>
    <t>25W T-12 3' 3L Electronic Ballast</t>
  </si>
  <si>
    <t>25W T-12 3' 4L Electronic Ballast</t>
  </si>
  <si>
    <t>LED Exit Signs (Incandescent Exit Signs as Baseline)</t>
  </si>
  <si>
    <t>34W T-12 4' 1L Electronic Ballast</t>
  </si>
  <si>
    <t>34W T-12 4' 2L Electronic Ballast</t>
  </si>
  <si>
    <t>34W T-12 4' 3L Electronic Ballast</t>
  </si>
  <si>
    <t>34W T-12 4' 4L Electronic Ballast</t>
  </si>
  <si>
    <t>34W T-12 4' 6L Electronic Ballast</t>
  </si>
  <si>
    <t>34W T-12 4' 1L EE Magnetic Ballast</t>
  </si>
  <si>
    <t>34W T-12 4' 2L EE Magnetic Ballast</t>
  </si>
  <si>
    <t>34W T-12 4' 3L EE Magnetic Ballast</t>
  </si>
  <si>
    <t>34W T-12 4' 4L EE Magnetic Ballast</t>
  </si>
  <si>
    <t>34W T-12 4' 6L EE Magnetic Ballast</t>
  </si>
  <si>
    <t>Screw-In Compact Fluorescent (Incandescent as Baseline)</t>
  </si>
  <si>
    <t>Hard-Wire Compact Fluorescent with Magnetic Ballast (Incandescent as Baseline)</t>
  </si>
  <si>
    <t>Hard-Wire Compact Fluorescent with Electronic Ballast (Incandescent as Baseline)</t>
  </si>
  <si>
    <t>Screw-In CFL 7W</t>
  </si>
  <si>
    <t>Incandescent 25W</t>
  </si>
  <si>
    <t>Screw-In CFL 9W</t>
  </si>
  <si>
    <t>Incandescent 34W</t>
  </si>
  <si>
    <t>Screw-In CFL 11W</t>
  </si>
  <si>
    <t>Incandescent 40W</t>
  </si>
  <si>
    <t>Screw-In CFL 13W</t>
  </si>
  <si>
    <t>Incandescent 60W</t>
  </si>
  <si>
    <t>Screw-In CFL 15W</t>
  </si>
  <si>
    <t>Screw-In CFL 18W</t>
  </si>
  <si>
    <t>Incandescent 75W</t>
  </si>
  <si>
    <t>Screw-In CFL 23W</t>
  </si>
  <si>
    <t>Incandescent 100W</t>
  </si>
  <si>
    <t>Hard-Wire CFL 9W</t>
  </si>
  <si>
    <t>Hard-Wire CFL 13W</t>
  </si>
  <si>
    <t>Hard-Wire CFL 15W</t>
  </si>
  <si>
    <t>Hard-Wire CFL 17W</t>
  </si>
  <si>
    <t>Hard-Wire CFL 18W</t>
  </si>
  <si>
    <t>Hard-Wire CFL 20W</t>
  </si>
  <si>
    <t>Hard-Wire CFL 22W</t>
  </si>
  <si>
    <t>Hard-Wire CFL 24W</t>
  </si>
  <si>
    <t>Hard-Wire CFL 28W</t>
  </si>
  <si>
    <t>Incandescent 120W</t>
  </si>
  <si>
    <t>Hard-Wire CFL 36W</t>
  </si>
  <si>
    <t>Incandescent 150W</t>
  </si>
  <si>
    <t>The "Prescriptive Table" sheet contains a list of fixtures that qualify under a prescriptive path. Only participants who (1) have a connected load savings of under 20 kW and (2) self-certify the baseline fixtures may use the prescriptive table to the extent that actual existing fixtures match the assumed baseline fixtures in the prescriptive table. Customers using the Prescriptive Method must be categorized by building type to determine EFLH and CF. If the exact building type is not listed, select the closest building type available. (i.e. "Other" is not allowed for the Prescriptive Method.)</t>
  </si>
  <si>
    <t>Hard-Wire CFL 7W</t>
  </si>
  <si>
    <t>Hard-Wire CFL 11W</t>
  </si>
  <si>
    <t>This tool allows for custom entries for several fields. This document does not modify any requirements of the PA TRM and is provided for convenience only.</t>
  </si>
  <si>
    <t>IV. General Note</t>
  </si>
  <si>
    <t>V. Disclaimer</t>
  </si>
  <si>
    <t>It is worth noting that magnetic ballasts cannot be manufactured after July 1, 2010 based on the Energy Policy and Conservation Act of 2000. This makes assumptions as to future savings and the Total Resource Cost of the retrofit unclear.</t>
  </si>
  <si>
    <t>The "Wattage Table" sheet contains the master list of fixture codes and their corresponding wattage consumptions that is recognized by the Lighting Audit and Design Tool (Source: NYSERDA Wattage Table). Additional entries may be added through Table 3 of the "User Input" sheet. Cut sheets must be included with any additional entries. This table is intended as a convenient reference to identify wattages of common lamps and fixtures for use in the Lighting Form. Inclusion of a fixture in this table does not guarantee compliance with program requirements.</t>
  </si>
  <si>
    <t>The "Extension" sheet contains fixtures recognized by the Lighting Audit and Design Tool in addition to the Wattage Table in the "Wattage Table" sheet. This table is intended as a convenient reference to identify wattages of common lamps and fixtures for use in the Lighting Form. Inclusion of a fixture in this table does not guarantee compliance with program requirements.</t>
  </si>
  <si>
    <t>Compact Fluorescent Lights (Hard-Wire)</t>
  </si>
  <si>
    <t>CFS13/1</t>
  </si>
  <si>
    <t>CFS26/1</t>
  </si>
  <si>
    <t>CFS13W</t>
  </si>
  <si>
    <t>CFS26W</t>
  </si>
  <si>
    <t>Compact Fluorescent, spiral, (1) 13W lamp</t>
  </si>
  <si>
    <t>Compact Fluorescent, spiral, (1) 26W lamp</t>
  </si>
  <si>
    <t>Hard-Wire CFL 23W</t>
  </si>
  <si>
    <t>Hard-Wire CFL 27W</t>
  </si>
  <si>
    <t>Hard-Wire CFL 26W</t>
  </si>
  <si>
    <t>CFC26/1</t>
  </si>
  <si>
    <t>CFC26</t>
  </si>
  <si>
    <t>Compact Fluorescent, Screw-in, (1) 26W lamp</t>
  </si>
  <si>
    <t>CFC20/1</t>
  </si>
  <si>
    <t>CFC20</t>
  </si>
  <si>
    <t>Compact Fluorescent, Screw-in, (1) 20W lamp</t>
  </si>
  <si>
    <t>Screw-In CFL 20W</t>
  </si>
  <si>
    <t>Screw-In CFL 26W</t>
  </si>
  <si>
    <r>
      <rPr>
        <b/>
        <sz val="10"/>
        <rFont val="Arial"/>
        <family val="2"/>
      </rPr>
      <t>Note:</t>
    </r>
    <r>
      <rPr>
        <sz val="10"/>
        <rFont val="Arial"/>
        <family val="2"/>
      </rPr>
      <t xml:space="preserve">
To the extent that retrofits are not comprehensive, are narrow and focused for usage groups, and are not the typical diversity in retrofit projects, the implementer can use fewer usage groups that reflect the actual diversity of use.”</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</si>
</sst>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_);_(* \(#,##0\);_(* &quot;-&quot;??_);_(@_)"/>
    <numFmt numFmtId="167" formatCode="#,##0.0"/>
    <numFmt numFmtId="168" formatCode="#,##0.000_);\(#,##0.000\)"/>
    <numFmt numFmtId="169" formatCode="#,##0.000"/>
    <numFmt numFmtId="170" formatCode="_(* #,##0.000_);_(* \(#,##0.000\);_(* &quot;-&quot;??_);_(@_)"/>
    <numFmt numFmtId="171" formatCode="_(* #,##0.0_);_(* \(#,##0.0\);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mmmm\ dddd\,\ yyyy"/>
    <numFmt numFmtId="180" formatCode="mmmm\ ddd\,\ yyyy"/>
    <numFmt numFmtId="181" formatCode="mmmm\ d\,\ yyyy"/>
  </numFmts>
  <fonts count="64">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b/>
      <sz val="11"/>
      <color indexed="8"/>
      <name val="Calibri"/>
      <family val="2"/>
    </font>
    <font>
      <sz val="14"/>
      <color indexed="8"/>
      <name val="Calibri"/>
      <family val="2"/>
    </font>
    <font>
      <i/>
      <sz val="11"/>
      <color indexed="8"/>
      <name val="Calibri"/>
      <family val="2"/>
    </font>
    <font>
      <sz val="8"/>
      <color indexed="8"/>
      <name val="Calibri"/>
      <family val="2"/>
    </font>
    <font>
      <sz val="12"/>
      <color indexed="8"/>
      <name val="Calibri"/>
      <family val="2"/>
    </font>
    <font>
      <sz val="14"/>
      <name val="Arial"/>
      <family val="2"/>
    </font>
    <font>
      <i/>
      <sz val="12"/>
      <name val="Arial"/>
      <family val="2"/>
    </font>
    <font>
      <b/>
      <sz val="12"/>
      <name val="Arial"/>
      <family val="2"/>
    </font>
    <font>
      <i/>
      <sz val="10"/>
      <name val="Arial"/>
      <family val="2"/>
    </font>
    <font>
      <b/>
      <i/>
      <sz val="12"/>
      <name val="Arial"/>
      <family val="2"/>
    </font>
    <font>
      <b/>
      <sz val="24"/>
      <name val="Arial"/>
      <family val="2"/>
    </font>
    <font>
      <b/>
      <sz val="10"/>
      <name val="Arial"/>
      <family val="2"/>
    </font>
    <font>
      <b/>
      <sz val="14"/>
      <name val="Arial"/>
      <family val="2"/>
    </font>
    <font>
      <sz val="10"/>
      <color indexed="10"/>
      <name val="Arial"/>
      <family val="2"/>
    </font>
    <font>
      <u val="single"/>
      <sz val="10"/>
      <name val="Arial"/>
      <family val="2"/>
    </font>
    <font>
      <b/>
      <sz val="10"/>
      <name val="Tahoma"/>
      <family val="2"/>
    </font>
    <font>
      <sz val="10"/>
      <name val="Tahoma"/>
      <family val="2"/>
    </font>
    <font>
      <u val="single"/>
      <sz val="10"/>
      <name val="Tahoma"/>
      <family val="2"/>
    </font>
    <font>
      <b/>
      <u val="single"/>
      <sz val="10"/>
      <color indexed="12"/>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CCC"/>
        <bgColor indexed="64"/>
      </patternFill>
    </fill>
    <fill>
      <patternFill patternType="solid">
        <fgColor theme="0"/>
        <bgColor indexed="64"/>
      </patternFill>
    </fill>
    <fill>
      <patternFill patternType="solid">
        <fgColor rgb="FFCCFFFF"/>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right style="thin"/>
      <top>
        <color indexed="63"/>
      </top>
      <bottom style="thin">
        <color indexed="8"/>
      </bottom>
    </border>
    <border>
      <left>
        <color indexed="63"/>
      </left>
      <right>
        <color indexed="63"/>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color indexed="63"/>
      </top>
      <bottom style="thin"/>
    </border>
    <border>
      <left style="medium"/>
      <right style="medium"/>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color indexed="63"/>
      </left>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top style="medium"/>
      <bottom style="thin">
        <color indexed="8"/>
      </bottom>
    </border>
    <border>
      <left>
        <color indexed="63"/>
      </left>
      <right>
        <color indexed="63"/>
      </right>
      <top style="medium"/>
      <bottom style="thin">
        <color indexed="8"/>
      </bottom>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style="medium"/>
      <bottom style="thin"/>
    </border>
    <border>
      <left style="medium"/>
      <right style="medium"/>
      <top style="medium"/>
      <bottom style="thin"/>
    </border>
    <border>
      <left style="medium"/>
      <right style="thin"/>
      <top style="medium"/>
      <bottom style="medium"/>
    </border>
    <border>
      <left style="medium"/>
      <right style="medium"/>
      <top>
        <color indexed="63"/>
      </top>
      <bottom>
        <color indexed="63"/>
      </bottom>
    </border>
    <border>
      <left style="thin"/>
      <right style="thin"/>
      <top>
        <color indexed="63"/>
      </top>
      <bottom style="thin">
        <color indexed="8"/>
      </bottom>
    </border>
    <border>
      <left style="medium"/>
      <right style="medium"/>
      <top style="thin">
        <color indexed="8"/>
      </top>
      <bottom style="thin">
        <color indexed="8"/>
      </bottom>
    </border>
    <border>
      <left style="medium"/>
      <right style="medium"/>
      <top style="medium"/>
      <bottom style="thin">
        <color indexed="8"/>
      </bottom>
    </border>
    <border>
      <left style="thin"/>
      <right style="thin"/>
      <top>
        <color indexed="63"/>
      </top>
      <bottom>
        <color indexed="63"/>
      </bottom>
    </border>
    <border>
      <left style="thin"/>
      <right style="medium"/>
      <top style="thin"/>
      <bottom>
        <color indexed="63"/>
      </bottom>
    </border>
    <border>
      <left style="medium"/>
      <right style="medium"/>
      <top style="thin">
        <color indexed="8"/>
      </top>
      <bottom>
        <color indexed="63"/>
      </bottom>
    </border>
    <border>
      <left style="medium"/>
      <right style="medium"/>
      <top>
        <color indexed="63"/>
      </top>
      <bottom style="medium"/>
    </border>
    <border>
      <left style="medium"/>
      <right style="medium"/>
      <top>
        <color indexed="63"/>
      </top>
      <bottom style="thin">
        <color indexed="8"/>
      </bottom>
    </border>
    <border>
      <left style="thin"/>
      <right style="thin"/>
      <top style="medium"/>
      <bottom style="thin">
        <color indexed="8"/>
      </botto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medium"/>
      <right style="medium"/>
      <top style="thin"/>
      <bottom style="thin"/>
    </border>
    <border>
      <left style="medium"/>
      <right style="medium"/>
      <top style="thin"/>
      <bottom style="medium"/>
    </border>
    <border>
      <left>
        <color indexed="63"/>
      </left>
      <right style="thin"/>
      <top style="medium"/>
      <bottom style="medium"/>
    </border>
    <border>
      <left style="medium"/>
      <right style="medium"/>
      <top>
        <color indexed="63"/>
      </top>
      <bottom style="thin"/>
    </border>
    <border>
      <left style="medium"/>
      <right style="thin"/>
      <top style="thin">
        <color indexed="8"/>
      </top>
      <bottom style="thin"/>
    </border>
    <border>
      <left style="medium"/>
      <right style="medium"/>
      <top style="thin">
        <color indexed="8"/>
      </top>
      <bottom style="thin"/>
    </border>
    <border>
      <left style="medium"/>
      <right style="thin"/>
      <top style="thin"/>
      <bottom style="thin">
        <color indexed="8"/>
      </bottom>
    </border>
    <border>
      <left style="thin"/>
      <right style="thin"/>
      <top style="thin"/>
      <bottom style="thin">
        <color indexed="8"/>
      </bottom>
    </border>
    <border>
      <left style="medium"/>
      <right style="medium"/>
      <top style="thin"/>
      <bottom style="thin">
        <color indexed="8"/>
      </bottom>
    </border>
    <border>
      <left style="medium"/>
      <right style="medium"/>
      <top style="thin"/>
      <bottom>
        <color indexed="63"/>
      </bottom>
    </border>
    <border>
      <left style="medium"/>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06">
    <xf numFmtId="0" fontId="0" fillId="0" borderId="0" xfId="0" applyAlignment="1">
      <alignment/>
    </xf>
    <xf numFmtId="0" fontId="1" fillId="0" borderId="10" xfId="58" applyFont="1" applyFill="1" applyBorder="1" applyAlignment="1" applyProtection="1">
      <alignment horizontal="center"/>
      <protection/>
    </xf>
    <xf numFmtId="0" fontId="1" fillId="0" borderId="10" xfId="58" applyFont="1" applyFill="1" applyBorder="1" applyAlignment="1" applyProtection="1">
      <alignment horizontal="center" shrinkToFit="1"/>
      <protection/>
    </xf>
    <xf numFmtId="0" fontId="0" fillId="0" borderId="0" xfId="0" applyAlignment="1" applyProtection="1">
      <alignment/>
      <protection/>
    </xf>
    <xf numFmtId="0" fontId="6" fillId="0" borderId="11" xfId="0" applyFont="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7" fillId="0" borderId="11" xfId="0" applyFont="1"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8" fillId="0" borderId="0" xfId="0" applyFont="1" applyBorder="1" applyAlignment="1" applyProtection="1">
      <alignment horizontal="center"/>
      <protection/>
    </xf>
    <xf numFmtId="0" fontId="0" fillId="0" borderId="15" xfId="0" applyBorder="1" applyAlignment="1" applyProtection="1">
      <alignment/>
      <protection/>
    </xf>
    <xf numFmtId="0" fontId="8" fillId="0" borderId="14"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8" fillId="0" borderId="14" xfId="0" applyFont="1" applyBorder="1" applyAlignment="1" applyProtection="1">
      <alignment horizontal="left"/>
      <protection/>
    </xf>
    <xf numFmtId="0" fontId="2" fillId="0" borderId="14" xfId="0" applyFont="1" applyBorder="1" applyAlignment="1" applyProtection="1">
      <alignment/>
      <protection/>
    </xf>
    <xf numFmtId="0" fontId="2" fillId="0" borderId="0" xfId="0" applyFont="1" applyBorder="1" applyAlignment="1" applyProtection="1">
      <alignment/>
      <protection/>
    </xf>
    <xf numFmtId="0" fontId="8" fillId="0" borderId="14" xfId="0" applyFont="1" applyBorder="1" applyAlignment="1" applyProtection="1">
      <alignment horizontal="center"/>
      <protection/>
    </xf>
    <xf numFmtId="0" fontId="0" fillId="0" borderId="16" xfId="0" applyBorder="1" applyAlignment="1" applyProtection="1">
      <alignment/>
      <protection/>
    </xf>
    <xf numFmtId="0" fontId="8" fillId="0" borderId="17" xfId="0" applyFont="1" applyBorder="1" applyAlignment="1" applyProtection="1">
      <alignment horizontal="center"/>
      <protection/>
    </xf>
    <xf numFmtId="0" fontId="0" fillId="0" borderId="17" xfId="0" applyBorder="1" applyAlignment="1" applyProtection="1">
      <alignment/>
      <protection/>
    </xf>
    <xf numFmtId="0" fontId="0" fillId="0" borderId="18" xfId="0" applyBorder="1" applyAlignment="1" applyProtection="1">
      <alignment/>
      <protection/>
    </xf>
    <xf numFmtId="0" fontId="1" fillId="0" borderId="10" xfId="58" applyFont="1" applyFill="1" applyBorder="1" applyAlignment="1" applyProtection="1">
      <alignment horizontal="center"/>
      <protection locked="0"/>
    </xf>
    <xf numFmtId="0" fontId="1" fillId="0" borderId="10" xfId="58" applyFont="1" applyFill="1" applyBorder="1" applyAlignment="1" applyProtection="1">
      <alignment horizontal="center" shrinkToFit="1"/>
      <protection locked="0"/>
    </xf>
    <xf numFmtId="0" fontId="1" fillId="0" borderId="0" xfId="0" applyFont="1" applyFill="1" applyBorder="1" applyAlignment="1" applyProtection="1">
      <alignment/>
      <protection/>
    </xf>
    <xf numFmtId="0" fontId="1" fillId="0" borderId="0" xfId="60" applyFont="1" applyProtection="1">
      <alignment/>
      <protection/>
    </xf>
    <xf numFmtId="3" fontId="1" fillId="0" borderId="0" xfId="60" applyNumberFormat="1" applyFont="1" applyProtection="1">
      <alignment/>
      <protection/>
    </xf>
    <xf numFmtId="0" fontId="1" fillId="0" borderId="0" xfId="60" applyFont="1" applyFill="1" applyBorder="1" applyProtection="1">
      <alignment/>
      <protection/>
    </xf>
    <xf numFmtId="0" fontId="10" fillId="0" borderId="0" xfId="60" applyFont="1" applyFill="1" applyBorder="1" applyProtection="1">
      <alignment/>
      <protection/>
    </xf>
    <xf numFmtId="0" fontId="11" fillId="0" borderId="0" xfId="0" applyFont="1" applyFill="1" applyBorder="1" applyAlignment="1" applyProtection="1">
      <alignment/>
      <protection/>
    </xf>
    <xf numFmtId="0" fontId="14" fillId="0" borderId="10" xfId="58" applyFont="1" applyFill="1" applyBorder="1" applyAlignment="1" applyProtection="1">
      <alignment horizontal="left"/>
      <protection locked="0"/>
    </xf>
    <xf numFmtId="0" fontId="5" fillId="0" borderId="14" xfId="0" applyFont="1" applyBorder="1" applyAlignment="1" applyProtection="1">
      <alignment/>
      <protection/>
    </xf>
    <xf numFmtId="0" fontId="7" fillId="0" borderId="14" xfId="0" applyFont="1" applyBorder="1" applyAlignment="1" applyProtection="1">
      <alignment/>
      <protection/>
    </xf>
    <xf numFmtId="0" fontId="7" fillId="0" borderId="0" xfId="0" applyFont="1" applyBorder="1" applyAlignment="1" applyProtection="1">
      <alignment/>
      <protection/>
    </xf>
    <xf numFmtId="0" fontId="1" fillId="0" borderId="0" xfId="0" applyFont="1" applyFill="1" applyBorder="1" applyAlignment="1" applyProtection="1">
      <alignment/>
      <protection locked="0"/>
    </xf>
    <xf numFmtId="0" fontId="1" fillId="0" borderId="0" xfId="58" applyFont="1" applyFill="1" applyBorder="1" applyProtection="1">
      <alignment/>
      <protection locked="0"/>
    </xf>
    <xf numFmtId="0" fontId="1" fillId="0" borderId="0" xfId="0" applyFont="1" applyFill="1" applyAlignment="1" applyProtection="1">
      <alignment/>
      <protection locked="0"/>
    </xf>
    <xf numFmtId="0" fontId="1" fillId="0" borderId="0" xfId="0" applyFont="1" applyFill="1" applyAlignment="1" applyProtection="1">
      <alignment horizontal="center"/>
      <protection locked="0"/>
    </xf>
    <xf numFmtId="2" fontId="1" fillId="0" borderId="0" xfId="60" applyNumberFormat="1" applyFont="1" applyProtection="1">
      <alignment/>
      <protection/>
    </xf>
    <xf numFmtId="165" fontId="12" fillId="0" borderId="19" xfId="0" applyNumberFormat="1" applyFont="1" applyFill="1" applyBorder="1" applyAlignment="1" applyProtection="1">
      <alignment horizontal="center" vertical="top" wrapText="1"/>
      <protection/>
    </xf>
    <xf numFmtId="165" fontId="12" fillId="0" borderId="20" xfId="0" applyNumberFormat="1" applyFont="1" applyFill="1" applyBorder="1" applyAlignment="1" applyProtection="1">
      <alignment horizontal="center" vertical="top" wrapText="1"/>
      <protection/>
    </xf>
    <xf numFmtId="165" fontId="12" fillId="0" borderId="0" xfId="0" applyNumberFormat="1" applyFont="1" applyFill="1" applyBorder="1" applyAlignment="1" applyProtection="1">
      <alignment wrapText="1"/>
      <protection/>
    </xf>
    <xf numFmtId="37" fontId="1" fillId="33" borderId="21" xfId="42" applyNumberFormat="1" applyFont="1" applyFill="1" applyBorder="1" applyAlignment="1" applyProtection="1">
      <alignment horizontal="center"/>
      <protection/>
    </xf>
    <xf numFmtId="37" fontId="1" fillId="33" borderId="22" xfId="42" applyNumberFormat="1" applyFont="1" applyFill="1" applyBorder="1" applyAlignment="1" applyProtection="1">
      <alignment horizontal="center"/>
      <protection/>
    </xf>
    <xf numFmtId="3" fontId="1" fillId="33" borderId="10" xfId="42" applyNumberFormat="1" applyFont="1" applyFill="1" applyBorder="1" applyAlignment="1" applyProtection="1">
      <alignment horizontal="center"/>
      <protection/>
    </xf>
    <xf numFmtId="4" fontId="1" fillId="33" borderId="10" xfId="42" applyNumberFormat="1" applyFont="1" applyFill="1" applyBorder="1" applyAlignment="1" applyProtection="1">
      <alignment horizontal="center"/>
      <protection/>
    </xf>
    <xf numFmtId="2" fontId="11" fillId="33" borderId="10" xfId="42" applyNumberFormat="1" applyFont="1" applyFill="1" applyBorder="1" applyAlignment="1" applyProtection="1">
      <alignment horizontal="center"/>
      <protection/>
    </xf>
    <xf numFmtId="3" fontId="11" fillId="33" borderId="23" xfId="42" applyNumberFormat="1" applyFont="1" applyFill="1" applyBorder="1" applyAlignment="1" applyProtection="1">
      <alignment horizontal="center"/>
      <protection/>
    </xf>
    <xf numFmtId="4" fontId="1" fillId="33" borderId="24" xfId="42" applyNumberFormat="1" applyFont="1" applyFill="1" applyBorder="1" applyAlignment="1" applyProtection="1">
      <alignment horizontal="center"/>
      <protection/>
    </xf>
    <xf numFmtId="9" fontId="1" fillId="33" borderId="10" xfId="42" applyNumberFormat="1" applyFont="1" applyFill="1" applyBorder="1" applyAlignment="1" applyProtection="1">
      <alignment horizontal="center"/>
      <protection/>
    </xf>
    <xf numFmtId="165" fontId="1" fillId="32" borderId="10" xfId="0" applyNumberFormat="1" applyFont="1" applyFill="1" applyBorder="1" applyAlignment="1" applyProtection="1">
      <alignment horizontal="center"/>
      <protection locked="0"/>
    </xf>
    <xf numFmtId="165" fontId="1" fillId="32" borderId="25" xfId="0" applyNumberFormat="1" applyFont="1" applyFill="1" applyBorder="1" applyAlignment="1" applyProtection="1">
      <alignment horizontal="center"/>
      <protection locked="0"/>
    </xf>
    <xf numFmtId="165" fontId="1" fillId="32" borderId="26" xfId="0" applyNumberFormat="1" applyFont="1" applyFill="1" applyBorder="1" applyAlignment="1" applyProtection="1">
      <alignment horizontal="center"/>
      <protection locked="0"/>
    </xf>
    <xf numFmtId="165" fontId="1" fillId="32" borderId="27" xfId="0" applyNumberFormat="1" applyFont="1" applyFill="1" applyBorder="1" applyAlignment="1" applyProtection="1">
      <alignment horizontal="center"/>
      <protection locked="0"/>
    </xf>
    <xf numFmtId="3" fontId="1" fillId="32" borderId="28" xfId="42" applyNumberFormat="1" applyFont="1" applyFill="1" applyBorder="1" applyAlignment="1" applyProtection="1">
      <alignment horizontal="center"/>
      <protection locked="0"/>
    </xf>
    <xf numFmtId="0" fontId="1" fillId="32" borderId="29" xfId="0" applyFont="1" applyFill="1" applyBorder="1" applyAlignment="1" applyProtection="1">
      <alignment horizontal="center"/>
      <protection locked="0"/>
    </xf>
    <xf numFmtId="165" fontId="1" fillId="32" borderId="30" xfId="0" applyNumberFormat="1" applyFont="1" applyFill="1" applyBorder="1" applyAlignment="1" applyProtection="1">
      <alignment horizontal="center"/>
      <protection locked="0"/>
    </xf>
    <xf numFmtId="165" fontId="1" fillId="32" borderId="31" xfId="0" applyNumberFormat="1" applyFont="1" applyFill="1" applyBorder="1" applyAlignment="1" applyProtection="1">
      <alignment horizontal="center"/>
      <protection locked="0"/>
    </xf>
    <xf numFmtId="165" fontId="1" fillId="32" borderId="23" xfId="0" applyNumberFormat="1" applyFont="1" applyFill="1" applyBorder="1" applyAlignment="1" applyProtection="1">
      <alignment horizontal="center"/>
      <protection locked="0"/>
    </xf>
    <xf numFmtId="3" fontId="1" fillId="32" borderId="22" xfId="42" applyNumberFormat="1" applyFont="1" applyFill="1" applyBorder="1" applyAlignment="1" applyProtection="1">
      <alignment horizontal="center"/>
      <protection locked="0"/>
    </xf>
    <xf numFmtId="0" fontId="1" fillId="32" borderId="32" xfId="0" applyFont="1" applyFill="1" applyBorder="1" applyAlignment="1" applyProtection="1">
      <alignment horizontal="center"/>
      <protection locked="0"/>
    </xf>
    <xf numFmtId="3" fontId="12" fillId="33" borderId="33" xfId="42" applyNumberFormat="1" applyFont="1" applyFill="1" applyBorder="1" applyAlignment="1" applyProtection="1">
      <alignment horizontal="center"/>
      <protection/>
    </xf>
    <xf numFmtId="0" fontId="0" fillId="33" borderId="10" xfId="0" applyFill="1" applyBorder="1" applyAlignment="1">
      <alignment/>
    </xf>
    <xf numFmtId="0" fontId="0" fillId="33" borderId="10" xfId="0" applyFont="1" applyFill="1" applyBorder="1" applyAlignment="1">
      <alignment/>
    </xf>
    <xf numFmtId="0" fontId="16" fillId="33" borderId="10" xfId="0" applyFont="1" applyFill="1" applyBorder="1" applyAlignment="1">
      <alignment/>
    </xf>
    <xf numFmtId="0" fontId="16" fillId="33" borderId="10" xfId="0" applyFont="1" applyFill="1" applyBorder="1" applyAlignment="1">
      <alignment horizontal="center"/>
    </xf>
    <xf numFmtId="3" fontId="0" fillId="33" borderId="10" xfId="0" applyNumberFormat="1" applyFill="1" applyBorder="1" applyAlignment="1">
      <alignment horizontal="center"/>
    </xf>
    <xf numFmtId="0" fontId="0" fillId="33" borderId="10" xfId="0" applyFill="1" applyBorder="1" applyAlignment="1">
      <alignment horizontal="center"/>
    </xf>
    <xf numFmtId="2" fontId="0" fillId="33" borderId="10" xfId="0" applyNumberFormat="1" applyFill="1" applyBorder="1" applyAlignment="1">
      <alignment horizontal="center"/>
    </xf>
    <xf numFmtId="0" fontId="16" fillId="33" borderId="10" xfId="0" applyFont="1" applyFill="1" applyBorder="1" applyAlignment="1" applyProtection="1">
      <alignment/>
      <protection/>
    </xf>
    <xf numFmtId="0" fontId="16" fillId="33" borderId="10" xfId="0" applyFont="1" applyFill="1" applyBorder="1" applyAlignment="1" applyProtection="1">
      <alignment horizontal="center"/>
      <protection/>
    </xf>
    <xf numFmtId="165" fontId="12" fillId="0" borderId="34" xfId="0" applyNumberFormat="1" applyFont="1" applyFill="1" applyBorder="1" applyAlignment="1" applyProtection="1" quotePrefix="1">
      <alignment horizontal="center" vertical="top" wrapText="1"/>
      <protection/>
    </xf>
    <xf numFmtId="0" fontId="61" fillId="33" borderId="10" xfId="0" applyFont="1" applyFill="1" applyBorder="1" applyAlignment="1">
      <alignment wrapText="1"/>
    </xf>
    <xf numFmtId="0" fontId="0" fillId="33" borderId="10" xfId="0" applyFont="1" applyFill="1" applyBorder="1" applyAlignment="1" applyProtection="1">
      <alignment/>
      <protection/>
    </xf>
    <xf numFmtId="0" fontId="0" fillId="33" borderId="10" xfId="0" applyFont="1" applyFill="1" applyBorder="1" applyAlignment="1" applyProtection="1">
      <alignment horizontal="center"/>
      <protection/>
    </xf>
    <xf numFmtId="0" fontId="0" fillId="32" borderId="10" xfId="0" applyFont="1" applyFill="1" applyBorder="1" applyAlignment="1" applyProtection="1">
      <alignment/>
      <protection locked="0"/>
    </xf>
    <xf numFmtId="0" fontId="0" fillId="32" borderId="10" xfId="0" applyFont="1" applyFill="1" applyBorder="1" applyAlignment="1" applyProtection="1">
      <alignment horizontal="center"/>
      <protection locked="0"/>
    </xf>
    <xf numFmtId="0" fontId="15" fillId="34" borderId="0" xfId="60" applyFont="1" applyFill="1" applyProtection="1">
      <alignment/>
      <protection/>
    </xf>
    <xf numFmtId="0" fontId="1" fillId="34" borderId="0" xfId="60" applyFont="1" applyFill="1" applyProtection="1">
      <alignment/>
      <protection/>
    </xf>
    <xf numFmtId="0" fontId="1" fillId="34" borderId="0" xfId="0" applyFont="1" applyFill="1" applyAlignment="1" applyProtection="1">
      <alignment/>
      <protection/>
    </xf>
    <xf numFmtId="2" fontId="1" fillId="34" borderId="0" xfId="60" applyNumberFormat="1" applyFont="1" applyFill="1" applyProtection="1">
      <alignment/>
      <protection/>
    </xf>
    <xf numFmtId="3" fontId="1" fillId="34" borderId="0" xfId="60" applyNumberFormat="1" applyFont="1" applyFill="1" applyProtection="1">
      <alignment/>
      <protection/>
    </xf>
    <xf numFmtId="0" fontId="10" fillId="34" borderId="0" xfId="60" applyFont="1" applyFill="1" applyProtection="1">
      <alignment/>
      <protection/>
    </xf>
    <xf numFmtId="0" fontId="1" fillId="34" borderId="0" xfId="0" applyFont="1" applyFill="1" applyBorder="1" applyAlignment="1" applyProtection="1">
      <alignment/>
      <protection/>
    </xf>
    <xf numFmtId="0" fontId="12" fillId="34" borderId="35" xfId="0" applyFont="1" applyFill="1" applyBorder="1" applyAlignment="1" applyProtection="1">
      <alignment horizontal="centerContinuous"/>
      <protection/>
    </xf>
    <xf numFmtId="0" fontId="1" fillId="34" borderId="36" xfId="0" applyFont="1" applyFill="1" applyBorder="1" applyAlignment="1" applyProtection="1">
      <alignment horizontal="centerContinuous"/>
      <protection/>
    </xf>
    <xf numFmtId="0" fontId="12" fillId="34" borderId="36" xfId="0" applyFont="1" applyFill="1" applyBorder="1" applyAlignment="1" applyProtection="1">
      <alignment horizontal="centerContinuous"/>
      <protection/>
    </xf>
    <xf numFmtId="0" fontId="12" fillId="34" borderId="37" xfId="0" applyFont="1" applyFill="1" applyBorder="1" applyAlignment="1" applyProtection="1">
      <alignment horizontal="centerContinuous"/>
      <protection/>
    </xf>
    <xf numFmtId="0" fontId="12" fillId="34" borderId="35" xfId="0" applyFont="1" applyFill="1" applyBorder="1" applyAlignment="1" applyProtection="1">
      <alignment horizontal="centerContinuous" wrapText="1"/>
      <protection/>
    </xf>
    <xf numFmtId="0" fontId="1" fillId="34" borderId="36" xfId="0" applyFont="1" applyFill="1" applyBorder="1" applyAlignment="1" applyProtection="1">
      <alignment horizontal="centerContinuous" wrapText="1"/>
      <protection/>
    </xf>
    <xf numFmtId="0" fontId="12" fillId="34" borderId="36" xfId="0" applyFont="1" applyFill="1" applyBorder="1" applyAlignment="1" applyProtection="1">
      <alignment horizontal="centerContinuous" wrapText="1"/>
      <protection/>
    </xf>
    <xf numFmtId="0" fontId="12" fillId="34" borderId="37" xfId="0" applyFont="1" applyFill="1" applyBorder="1" applyAlignment="1" applyProtection="1">
      <alignment horizontal="centerContinuous" wrapText="1"/>
      <protection/>
    </xf>
    <xf numFmtId="0" fontId="12" fillId="34" borderId="0" xfId="0" applyFont="1" applyFill="1" applyBorder="1" applyAlignment="1" applyProtection="1">
      <alignment horizontal="centerContinuous"/>
      <protection/>
    </xf>
    <xf numFmtId="0" fontId="1" fillId="34" borderId="0" xfId="60" applyFont="1" applyFill="1" applyBorder="1" applyProtection="1">
      <alignment/>
      <protection/>
    </xf>
    <xf numFmtId="166" fontId="12" fillId="34" borderId="0" xfId="42" applyNumberFormat="1" applyFont="1" applyFill="1" applyBorder="1" applyAlignment="1" applyProtection="1">
      <alignment/>
      <protection/>
    </xf>
    <xf numFmtId="2" fontId="1" fillId="34" borderId="0" xfId="0" applyNumberFormat="1" applyFont="1" applyFill="1" applyAlignment="1" applyProtection="1">
      <alignment/>
      <protection/>
    </xf>
    <xf numFmtId="3" fontId="1" fillId="34" borderId="0" xfId="0" applyNumberFormat="1" applyFont="1" applyFill="1" applyAlignment="1" applyProtection="1">
      <alignment/>
      <protection/>
    </xf>
    <xf numFmtId="0" fontId="0" fillId="34" borderId="0" xfId="0" applyFont="1" applyFill="1" applyAlignment="1" applyProtection="1">
      <alignment/>
      <protection/>
    </xf>
    <xf numFmtId="0" fontId="10" fillId="34" borderId="0" xfId="60" applyFont="1" applyFill="1" applyBorder="1" applyProtection="1">
      <alignment/>
      <protection/>
    </xf>
    <xf numFmtId="165" fontId="12" fillId="34" borderId="0" xfId="0" applyNumberFormat="1" applyFont="1" applyFill="1" applyBorder="1" applyAlignment="1" applyProtection="1">
      <alignment wrapText="1"/>
      <protection/>
    </xf>
    <xf numFmtId="165" fontId="11" fillId="34" borderId="0" xfId="0" applyNumberFormat="1" applyFont="1" applyFill="1" applyBorder="1" applyAlignment="1" applyProtection="1">
      <alignment/>
      <protection/>
    </xf>
    <xf numFmtId="165" fontId="1" fillId="34" borderId="0" xfId="0" applyNumberFormat="1"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0" fontId="1" fillId="0" borderId="0" xfId="0" applyFont="1" applyFill="1" applyBorder="1" applyAlignment="1" applyProtection="1">
      <alignment horizontal="left"/>
      <protection locked="0"/>
    </xf>
    <xf numFmtId="0" fontId="1" fillId="0" borderId="10" xfId="58" applyFont="1" applyFill="1" applyBorder="1" applyAlignment="1" applyProtection="1" quotePrefix="1">
      <alignment horizontal="left"/>
      <protection/>
    </xf>
    <xf numFmtId="0" fontId="1" fillId="0" borderId="0" xfId="0" applyFont="1" applyFill="1" applyAlignment="1" applyProtection="1">
      <alignment horizontal="left"/>
      <protection locked="0"/>
    </xf>
    <xf numFmtId="0" fontId="0" fillId="32" borderId="10" xfId="0" applyFont="1" applyFill="1" applyBorder="1" applyAlignment="1">
      <alignment horizontal="center"/>
    </xf>
    <xf numFmtId="9" fontId="0" fillId="33" borderId="10" xfId="64" applyFont="1" applyFill="1" applyBorder="1" applyAlignment="1">
      <alignment horizontal="center"/>
    </xf>
    <xf numFmtId="0" fontId="0" fillId="34" borderId="0" xfId="0" applyFill="1" applyBorder="1" applyAlignment="1">
      <alignment/>
    </xf>
    <xf numFmtId="0" fontId="0" fillId="34" borderId="0" xfId="0" applyFont="1" applyFill="1" applyAlignment="1">
      <alignment/>
    </xf>
    <xf numFmtId="3" fontId="1" fillId="32" borderId="29" xfId="42" applyNumberFormat="1" applyFont="1" applyFill="1" applyBorder="1" applyAlignment="1" applyProtection="1">
      <alignment horizontal="center"/>
      <protection locked="0"/>
    </xf>
    <xf numFmtId="165" fontId="12" fillId="0" borderId="13" xfId="0" applyNumberFormat="1" applyFont="1" applyFill="1" applyBorder="1" applyAlignment="1" applyProtection="1">
      <alignment horizontal="center" vertical="top" wrapText="1"/>
      <protection/>
    </xf>
    <xf numFmtId="165" fontId="12" fillId="0" borderId="38" xfId="0" applyNumberFormat="1" applyFont="1" applyFill="1" applyBorder="1" applyAlignment="1" applyProtection="1" quotePrefix="1">
      <alignment horizontal="center" vertical="top" wrapText="1"/>
      <protection/>
    </xf>
    <xf numFmtId="165" fontId="1" fillId="32" borderId="10" xfId="0" applyNumberFormat="1" applyFont="1" applyFill="1" applyBorder="1" applyAlignment="1" applyProtection="1">
      <alignment horizontal="left"/>
      <protection locked="0"/>
    </xf>
    <xf numFmtId="165" fontId="1" fillId="32" borderId="30" xfId="0" applyNumberFormat="1" applyFont="1" applyFill="1" applyBorder="1" applyAlignment="1" applyProtection="1">
      <alignment horizontal="left"/>
      <protection locked="0"/>
    </xf>
    <xf numFmtId="166" fontId="11" fillId="33" borderId="19" xfId="42" applyNumberFormat="1" applyFont="1" applyFill="1" applyBorder="1" applyAlignment="1" applyProtection="1">
      <alignment horizontal="center"/>
      <protection/>
    </xf>
    <xf numFmtId="165" fontId="11" fillId="33" borderId="20" xfId="0" applyNumberFormat="1" applyFont="1" applyFill="1" applyBorder="1" applyAlignment="1" applyProtection="1">
      <alignment horizontal="left"/>
      <protection/>
    </xf>
    <xf numFmtId="165" fontId="11" fillId="33" borderId="39" xfId="0" applyNumberFormat="1" applyFont="1" applyFill="1" applyBorder="1" applyAlignment="1" applyProtection="1">
      <alignment horizontal="center"/>
      <protection/>
    </xf>
    <xf numFmtId="165" fontId="11" fillId="33" borderId="40" xfId="0" applyNumberFormat="1" applyFont="1" applyFill="1" applyBorder="1" applyAlignment="1" applyProtection="1">
      <alignment horizontal="center"/>
      <protection/>
    </xf>
    <xf numFmtId="165" fontId="1" fillId="33" borderId="27" xfId="0" applyNumberFormat="1" applyFont="1" applyFill="1" applyBorder="1" applyAlignment="1" applyProtection="1">
      <alignment horizontal="center"/>
      <protection locked="0"/>
    </xf>
    <xf numFmtId="3" fontId="11" fillId="33" borderId="29" xfId="42" applyNumberFormat="1" applyFont="1" applyFill="1" applyBorder="1" applyAlignment="1" applyProtection="1">
      <alignment horizontal="center"/>
      <protection/>
    </xf>
    <xf numFmtId="3" fontId="11" fillId="33" borderId="41" xfId="42" applyNumberFormat="1" applyFont="1" applyFill="1" applyBorder="1" applyAlignment="1" applyProtection="1">
      <alignment horizontal="center"/>
      <protection/>
    </xf>
    <xf numFmtId="0" fontId="11" fillId="33" borderId="42" xfId="0" applyFont="1" applyFill="1" applyBorder="1" applyAlignment="1" applyProtection="1">
      <alignment horizontal="center"/>
      <protection/>
    </xf>
    <xf numFmtId="3" fontId="11" fillId="33" borderId="20" xfId="42" applyNumberFormat="1" applyFont="1" applyFill="1" applyBorder="1" applyAlignment="1" applyProtection="1">
      <alignment horizontal="center"/>
      <protection/>
    </xf>
    <xf numFmtId="3" fontId="11" fillId="33" borderId="19" xfId="42" applyNumberFormat="1" applyFont="1" applyFill="1" applyBorder="1" applyAlignment="1" applyProtection="1">
      <alignment horizontal="center"/>
      <protection/>
    </xf>
    <xf numFmtId="0" fontId="11" fillId="33" borderId="43" xfId="0" applyFont="1" applyFill="1" applyBorder="1" applyAlignment="1" applyProtection="1">
      <alignment horizontal="center"/>
      <protection/>
    </xf>
    <xf numFmtId="4" fontId="11" fillId="33" borderId="41" xfId="42" applyNumberFormat="1" applyFont="1" applyFill="1" applyBorder="1" applyAlignment="1" applyProtection="1">
      <alignment horizontal="center"/>
      <protection/>
    </xf>
    <xf numFmtId="9" fontId="11" fillId="33" borderId="20" xfId="42" applyNumberFormat="1" applyFont="1" applyFill="1" applyBorder="1" applyAlignment="1" applyProtection="1">
      <alignment horizontal="center"/>
      <protection/>
    </xf>
    <xf numFmtId="2" fontId="11" fillId="33" borderId="20" xfId="42" applyNumberFormat="1" applyFont="1" applyFill="1" applyBorder="1" applyAlignment="1" applyProtection="1">
      <alignment horizontal="center"/>
      <protection/>
    </xf>
    <xf numFmtId="3" fontId="11" fillId="33" borderId="44" xfId="42" applyNumberFormat="1" applyFont="1" applyFill="1" applyBorder="1" applyAlignment="1" applyProtection="1">
      <alignment horizontal="center"/>
      <protection/>
    </xf>
    <xf numFmtId="165" fontId="11" fillId="33" borderId="45" xfId="0" applyNumberFormat="1" applyFont="1" applyFill="1" applyBorder="1" applyAlignment="1" applyProtection="1">
      <alignment horizontal="center"/>
      <protection locked="0"/>
    </xf>
    <xf numFmtId="37" fontId="1" fillId="33" borderId="46" xfId="42" applyNumberFormat="1" applyFont="1" applyFill="1" applyBorder="1" applyAlignment="1" applyProtection="1">
      <alignment horizontal="center"/>
      <protection/>
    </xf>
    <xf numFmtId="0" fontId="12" fillId="34" borderId="36" xfId="0" applyFont="1" applyFill="1" applyBorder="1" applyAlignment="1" applyProtection="1">
      <alignment horizontal="center"/>
      <protection/>
    </xf>
    <xf numFmtId="0" fontId="1" fillId="34" borderId="36" xfId="0" applyFont="1" applyFill="1" applyBorder="1" applyAlignment="1" applyProtection="1">
      <alignment horizontal="center"/>
      <protection/>
    </xf>
    <xf numFmtId="0" fontId="12" fillId="34" borderId="36" xfId="0" applyFont="1" applyFill="1" applyBorder="1" applyAlignment="1" applyProtection="1">
      <alignment horizontal="center" wrapText="1"/>
      <protection/>
    </xf>
    <xf numFmtId="167" fontId="12" fillId="34" borderId="36" xfId="42" applyNumberFormat="1" applyFont="1" applyFill="1" applyBorder="1" applyAlignment="1" applyProtection="1">
      <alignment horizontal="center"/>
      <protection/>
    </xf>
    <xf numFmtId="2" fontId="12" fillId="34" borderId="36" xfId="42" applyNumberFormat="1" applyFont="1" applyFill="1" applyBorder="1" applyAlignment="1" applyProtection="1" quotePrefix="1">
      <alignment horizontal="center"/>
      <protection/>
    </xf>
    <xf numFmtId="2" fontId="12" fillId="34" borderId="36" xfId="42" applyNumberFormat="1" applyFont="1" applyFill="1" applyBorder="1" applyAlignment="1" applyProtection="1">
      <alignment horizontal="center"/>
      <protection/>
    </xf>
    <xf numFmtId="4" fontId="12" fillId="33" borderId="33" xfId="42" applyNumberFormat="1" applyFont="1" applyFill="1" applyBorder="1" applyAlignment="1" applyProtection="1">
      <alignment horizontal="center"/>
      <protection/>
    </xf>
    <xf numFmtId="4" fontId="12" fillId="34" borderId="36" xfId="42" applyNumberFormat="1" applyFont="1" applyFill="1" applyBorder="1" applyAlignment="1" applyProtection="1">
      <alignment horizontal="center"/>
      <protection/>
    </xf>
    <xf numFmtId="2" fontId="12" fillId="33" borderId="33" xfId="42" applyNumberFormat="1" applyFont="1" applyFill="1" applyBorder="1" applyAlignment="1" applyProtection="1">
      <alignment horizontal="center"/>
      <protection/>
    </xf>
    <xf numFmtId="167" fontId="12" fillId="34" borderId="36" xfId="42" applyNumberFormat="1" applyFont="1" applyFill="1" applyBorder="1" applyAlignment="1" applyProtection="1">
      <alignment horizontal="center" wrapText="1"/>
      <protection/>
    </xf>
    <xf numFmtId="2" fontId="0" fillId="34" borderId="0" xfId="0" applyNumberFormat="1" applyFont="1" applyFill="1" applyAlignment="1" applyProtection="1">
      <alignment/>
      <protection/>
    </xf>
    <xf numFmtId="3" fontId="0" fillId="34" borderId="0" xfId="0" applyNumberFormat="1" applyFont="1" applyFill="1" applyAlignment="1" applyProtection="1">
      <alignment/>
      <protection/>
    </xf>
    <xf numFmtId="0" fontId="10" fillId="34" borderId="0" xfId="0" applyFont="1" applyFill="1" applyBorder="1" applyAlignment="1" applyProtection="1">
      <alignment/>
      <protection/>
    </xf>
    <xf numFmtId="0" fontId="1" fillId="34" borderId="0" xfId="0" applyFont="1" applyFill="1" applyBorder="1" applyAlignment="1" applyProtection="1">
      <alignment/>
      <protection/>
    </xf>
    <xf numFmtId="0" fontId="13" fillId="34" borderId="0" xfId="0" applyFont="1" applyFill="1" applyBorder="1" applyAlignment="1" applyProtection="1">
      <alignment/>
      <protection/>
    </xf>
    <xf numFmtId="0" fontId="11" fillId="34" borderId="0" xfId="0" applyFont="1" applyFill="1" applyBorder="1" applyAlignment="1" applyProtection="1">
      <alignment/>
      <protection/>
    </xf>
    <xf numFmtId="0" fontId="0" fillId="34" borderId="0" xfId="0" applyFill="1" applyBorder="1" applyAlignment="1">
      <alignment horizontal="center"/>
    </xf>
    <xf numFmtId="0" fontId="0" fillId="32" borderId="0" xfId="0" applyFill="1" applyBorder="1" applyAlignment="1" applyProtection="1">
      <alignment horizontal="center"/>
      <protection locked="0"/>
    </xf>
    <xf numFmtId="0" fontId="0" fillId="34" borderId="0" xfId="0" applyFill="1" applyAlignment="1" applyProtection="1">
      <alignment/>
      <protection hidden="1"/>
    </xf>
    <xf numFmtId="0" fontId="0" fillId="34" borderId="0" xfId="0" applyFill="1" applyBorder="1" applyAlignment="1" applyProtection="1">
      <alignment/>
      <protection hidden="1"/>
    </xf>
    <xf numFmtId="0" fontId="0" fillId="34" borderId="0" xfId="0" applyFont="1" applyFill="1" applyAlignment="1" applyProtection="1">
      <alignment/>
      <protection hidden="1"/>
    </xf>
    <xf numFmtId="0" fontId="0" fillId="34" borderId="47" xfId="0" applyFill="1" applyBorder="1" applyAlignment="1" applyProtection="1">
      <alignment/>
      <protection hidden="1"/>
    </xf>
    <xf numFmtId="0" fontId="0" fillId="34" borderId="48" xfId="0" applyFont="1" applyFill="1" applyBorder="1" applyAlignment="1" applyProtection="1">
      <alignment/>
      <protection hidden="1"/>
    </xf>
    <xf numFmtId="0" fontId="0" fillId="34" borderId="49" xfId="0" applyFont="1" applyFill="1" applyBorder="1" applyAlignment="1" applyProtection="1">
      <alignment/>
      <protection hidden="1"/>
    </xf>
    <xf numFmtId="0" fontId="0" fillId="34" borderId="48" xfId="0" applyFill="1" applyBorder="1" applyAlignment="1" applyProtection="1">
      <alignment/>
      <protection hidden="1"/>
    </xf>
    <xf numFmtId="0" fontId="0" fillId="34" borderId="49" xfId="0" applyFill="1" applyBorder="1" applyAlignment="1" applyProtection="1">
      <alignment/>
      <protection hidden="1"/>
    </xf>
    <xf numFmtId="0" fontId="0" fillId="34" borderId="47" xfId="0" applyFont="1" applyFill="1" applyBorder="1" applyAlignment="1" applyProtection="1">
      <alignment/>
      <protection hidden="1"/>
    </xf>
    <xf numFmtId="0" fontId="0" fillId="34" borderId="50" xfId="0" applyFont="1" applyFill="1" applyBorder="1" applyAlignment="1" applyProtection="1">
      <alignment/>
      <protection hidden="1"/>
    </xf>
    <xf numFmtId="0" fontId="0" fillId="34" borderId="0" xfId="0" applyFont="1" applyFill="1" applyBorder="1" applyAlignment="1" applyProtection="1">
      <alignment/>
      <protection hidden="1"/>
    </xf>
    <xf numFmtId="0" fontId="0" fillId="34" borderId="51" xfId="0" applyFill="1" applyBorder="1" applyAlignment="1" applyProtection="1">
      <alignment/>
      <protection hidden="1"/>
    </xf>
    <xf numFmtId="0" fontId="0" fillId="34" borderId="50" xfId="0" applyFill="1" applyBorder="1" applyAlignment="1" applyProtection="1">
      <alignment/>
      <protection hidden="1"/>
    </xf>
    <xf numFmtId="0" fontId="0" fillId="34" borderId="52" xfId="0" applyFont="1" applyFill="1" applyBorder="1" applyAlignment="1" applyProtection="1">
      <alignment/>
      <protection hidden="1"/>
    </xf>
    <xf numFmtId="0" fontId="0" fillId="34" borderId="53" xfId="0" applyFont="1" applyFill="1" applyBorder="1" applyAlignment="1" applyProtection="1">
      <alignment/>
      <protection hidden="1"/>
    </xf>
    <xf numFmtId="0" fontId="0" fillId="34" borderId="53" xfId="0" applyFill="1" applyBorder="1" applyAlignment="1" applyProtection="1">
      <alignment/>
      <protection hidden="1"/>
    </xf>
    <xf numFmtId="0" fontId="0" fillId="34" borderId="32" xfId="0" applyFill="1" applyBorder="1" applyAlignment="1" applyProtection="1">
      <alignment/>
      <protection hidden="1"/>
    </xf>
    <xf numFmtId="0" fontId="0" fillId="34" borderId="51" xfId="0" applyFont="1" applyFill="1" applyBorder="1" applyAlignment="1" applyProtection="1">
      <alignment/>
      <protection hidden="1"/>
    </xf>
    <xf numFmtId="0" fontId="0" fillId="34" borderId="32" xfId="0" applyFont="1" applyFill="1" applyBorder="1" applyAlignment="1" applyProtection="1">
      <alignment/>
      <protection hidden="1"/>
    </xf>
    <xf numFmtId="0" fontId="0" fillId="34" borderId="0" xfId="0" applyFill="1" applyAlignment="1" applyProtection="1">
      <alignment horizontal="left"/>
      <protection hidden="1"/>
    </xf>
    <xf numFmtId="0" fontId="0" fillId="34" borderId="0" xfId="0" applyFill="1" applyBorder="1" applyAlignment="1" applyProtection="1">
      <alignment horizontal="left"/>
      <protection hidden="1"/>
    </xf>
    <xf numFmtId="0" fontId="0" fillId="34" borderId="52" xfId="0" applyFill="1" applyBorder="1" applyAlignment="1" applyProtection="1">
      <alignment/>
      <protection hidden="1"/>
    </xf>
    <xf numFmtId="164" fontId="0" fillId="34" borderId="49" xfId="0" applyNumberFormat="1" applyFill="1" applyBorder="1" applyAlignment="1" applyProtection="1">
      <alignment/>
      <protection hidden="1"/>
    </xf>
    <xf numFmtId="1" fontId="0" fillId="34" borderId="49" xfId="0" applyNumberFormat="1" applyFill="1" applyBorder="1" applyAlignment="1" applyProtection="1">
      <alignment/>
      <protection hidden="1"/>
    </xf>
    <xf numFmtId="0" fontId="0" fillId="34" borderId="0" xfId="0" applyFont="1" applyFill="1" applyAlignment="1" applyProtection="1">
      <alignment horizontal="left"/>
      <protection hidden="1"/>
    </xf>
    <xf numFmtId="0" fontId="7" fillId="34" borderId="0" xfId="0" applyFont="1" applyFill="1" applyBorder="1" applyAlignment="1" applyProtection="1">
      <alignment/>
      <protection hidden="1"/>
    </xf>
    <xf numFmtId="0" fontId="7" fillId="34" borderId="47" xfId="0" applyFont="1" applyFill="1" applyBorder="1" applyAlignment="1" applyProtection="1">
      <alignment/>
      <protection hidden="1"/>
    </xf>
    <xf numFmtId="0" fontId="7" fillId="34" borderId="50" xfId="0" applyFont="1" applyFill="1" applyBorder="1" applyAlignment="1" applyProtection="1">
      <alignment/>
      <protection hidden="1"/>
    </xf>
    <xf numFmtId="0" fontId="0" fillId="34" borderId="0" xfId="0" applyFill="1" applyBorder="1" applyAlignment="1" applyProtection="1">
      <alignment horizontal="center"/>
      <protection/>
    </xf>
    <xf numFmtId="0" fontId="62" fillId="34" borderId="0" xfId="0" applyFont="1" applyFill="1" applyAlignment="1">
      <alignment/>
    </xf>
    <xf numFmtId="0" fontId="12" fillId="34" borderId="0" xfId="0" applyFont="1" applyFill="1" applyBorder="1" applyAlignment="1" applyProtection="1">
      <alignment/>
      <protection/>
    </xf>
    <xf numFmtId="0" fontId="0" fillId="34" borderId="48" xfId="0" applyFont="1" applyFill="1" applyBorder="1" applyAlignment="1">
      <alignment/>
    </xf>
    <xf numFmtId="9" fontId="0" fillId="34" borderId="48" xfId="64" applyFont="1" applyFill="1" applyBorder="1" applyAlignment="1">
      <alignment horizontal="center"/>
    </xf>
    <xf numFmtId="0" fontId="0" fillId="34" borderId="0" xfId="0" applyFill="1" applyAlignment="1">
      <alignment vertical="center"/>
    </xf>
    <xf numFmtId="0" fontId="0" fillId="32" borderId="10" xfId="0" applyFont="1" applyFill="1" applyBorder="1" applyAlignment="1">
      <alignment/>
    </xf>
    <xf numFmtId="0" fontId="16" fillId="34" borderId="0" xfId="0" applyFont="1" applyFill="1" applyAlignment="1" applyProtection="1">
      <alignment/>
      <protection/>
    </xf>
    <xf numFmtId="0" fontId="0" fillId="34" borderId="0" xfId="0" applyFill="1" applyAlignment="1" applyProtection="1">
      <alignment/>
      <protection/>
    </xf>
    <xf numFmtId="0" fontId="0" fillId="34" borderId="0" xfId="0" applyFont="1" applyFill="1" applyAlignment="1" applyProtection="1">
      <alignment vertical="top" wrapText="1"/>
      <protection/>
    </xf>
    <xf numFmtId="0" fontId="16" fillId="33" borderId="10" xfId="0" applyFont="1" applyFill="1" applyBorder="1" applyAlignment="1" applyProtection="1">
      <alignment horizontal="center" vertical="top" wrapText="1"/>
      <protection/>
    </xf>
    <xf numFmtId="0" fontId="0" fillId="34" borderId="0" xfId="0" applyFont="1" applyFill="1" applyAlignment="1" applyProtection="1">
      <alignment horizontal="left" vertical="top" wrapText="1" indent="1"/>
      <protection/>
    </xf>
    <xf numFmtId="0" fontId="0" fillId="33" borderId="10" xfId="0" applyFont="1" applyFill="1" applyBorder="1" applyAlignment="1" applyProtection="1">
      <alignment horizontal="left" vertical="top" wrapText="1"/>
      <protection/>
    </xf>
    <xf numFmtId="0" fontId="0" fillId="34" borderId="0" xfId="0" applyFill="1" applyBorder="1" applyAlignment="1" applyProtection="1">
      <alignment/>
      <protection/>
    </xf>
    <xf numFmtId="0" fontId="0" fillId="34" borderId="0" xfId="0" applyFont="1" applyFill="1" applyAlignment="1" applyProtection="1">
      <alignment horizontal="left" indent="1"/>
      <protection/>
    </xf>
    <xf numFmtId="0" fontId="0" fillId="34" borderId="0" xfId="0" applyFill="1" applyAlignment="1" applyProtection="1">
      <alignment vertical="top" wrapText="1"/>
      <protection/>
    </xf>
    <xf numFmtId="0" fontId="17" fillId="34" borderId="0" xfId="0" applyFont="1" applyFill="1" applyAlignment="1" applyProtection="1">
      <alignment horizontal="center"/>
      <protection/>
    </xf>
    <xf numFmtId="0" fontId="17" fillId="34" borderId="0" xfId="0" applyFont="1" applyFill="1" applyBorder="1" applyAlignment="1" applyProtection="1">
      <alignment horizontal="center"/>
      <protection/>
    </xf>
    <xf numFmtId="0" fontId="12" fillId="34" borderId="0" xfId="0" applyFont="1" applyFill="1" applyAlignment="1" applyProtection="1">
      <alignment horizontal="center"/>
      <protection/>
    </xf>
    <xf numFmtId="0" fontId="1" fillId="32" borderId="10" xfId="58" applyFont="1" applyFill="1" applyBorder="1" applyAlignment="1" applyProtection="1">
      <alignment horizontal="center"/>
      <protection locked="0"/>
    </xf>
    <xf numFmtId="0" fontId="1" fillId="32" borderId="10" xfId="58" applyFont="1" applyFill="1" applyBorder="1" applyAlignment="1" applyProtection="1">
      <alignment horizontal="center" shrinkToFit="1"/>
      <protection locked="0"/>
    </xf>
    <xf numFmtId="0" fontId="16" fillId="34" borderId="0" xfId="0" applyFont="1" applyFill="1" applyBorder="1" applyAlignment="1">
      <alignment horizontal="left" indent="1"/>
    </xf>
    <xf numFmtId="0" fontId="0" fillId="34" borderId="0" xfId="0" applyFill="1" applyBorder="1" applyAlignment="1">
      <alignment horizontal="left" indent="1"/>
    </xf>
    <xf numFmtId="0" fontId="16" fillId="34" borderId="54" xfId="0" applyFont="1" applyFill="1" applyBorder="1" applyAlignment="1">
      <alignment horizontal="left" indent="1"/>
    </xf>
    <xf numFmtId="0" fontId="16" fillId="34" borderId="0" xfId="0" applyFont="1" applyFill="1" applyAlignment="1">
      <alignment horizontal="left" indent="1"/>
    </xf>
    <xf numFmtId="0" fontId="0" fillId="34" borderId="0" xfId="0" applyFill="1" applyAlignment="1">
      <alignment horizontal="left" indent="1"/>
    </xf>
    <xf numFmtId="0" fontId="0" fillId="34" borderId="0" xfId="0" applyFont="1" applyFill="1" applyAlignment="1" applyProtection="1">
      <alignment horizontal="left" vertical="top" wrapText="1" indent="2"/>
      <protection/>
    </xf>
    <xf numFmtId="0" fontId="0" fillId="32" borderId="10" xfId="58" applyFont="1" applyFill="1" applyBorder="1" applyAlignment="1" applyProtection="1">
      <alignment horizontal="center"/>
      <protection locked="0"/>
    </xf>
    <xf numFmtId="0" fontId="0" fillId="32" borderId="52" xfId="58" applyFont="1" applyFill="1" applyBorder="1" applyAlignment="1" applyProtection="1">
      <alignment horizontal="center"/>
      <protection locked="0"/>
    </xf>
    <xf numFmtId="0" fontId="0" fillId="33" borderId="10" xfId="58" applyFont="1" applyFill="1" applyBorder="1" applyAlignment="1" applyProtection="1">
      <alignment horizontal="center"/>
      <protection locked="0"/>
    </xf>
    <xf numFmtId="0" fontId="16" fillId="33" borderId="54" xfId="58" applyFont="1" applyFill="1" applyBorder="1" applyAlignment="1" applyProtection="1">
      <alignment horizontal="center"/>
      <protection locked="0"/>
    </xf>
    <xf numFmtId="0" fontId="16" fillId="33" borderId="54" xfId="58" applyFont="1" applyFill="1" applyBorder="1" applyAlignment="1" applyProtection="1">
      <alignment horizontal="centerContinuous"/>
      <protection locked="0"/>
    </xf>
    <xf numFmtId="0" fontId="16" fillId="33" borderId="10" xfId="58" applyFont="1" applyFill="1" applyBorder="1" applyAlignment="1" applyProtection="1">
      <alignment horizontal="center"/>
      <protection locked="0"/>
    </xf>
    <xf numFmtId="0" fontId="0" fillId="34" borderId="0" xfId="0" applyFill="1" applyBorder="1" applyAlignment="1" applyProtection="1">
      <alignment vertical="top" wrapText="1"/>
      <protection/>
    </xf>
    <xf numFmtId="0" fontId="16" fillId="34" borderId="0" xfId="58" applyFont="1" applyFill="1" applyBorder="1" applyAlignment="1" applyProtection="1">
      <alignment horizontal="center"/>
      <protection locked="0"/>
    </xf>
    <xf numFmtId="0" fontId="16" fillId="34" borderId="0" xfId="58" applyFont="1" applyFill="1" applyBorder="1" applyAlignment="1" applyProtection="1">
      <alignment horizontal="centerContinuous"/>
      <protection locked="0"/>
    </xf>
    <xf numFmtId="0" fontId="0" fillId="34" borderId="0" xfId="58" applyFont="1" applyFill="1" applyBorder="1" applyAlignment="1" applyProtection="1">
      <alignment horizontal="center"/>
      <protection locked="0"/>
    </xf>
    <xf numFmtId="0" fontId="0" fillId="34" borderId="0" xfId="58" applyFont="1" applyFill="1" applyBorder="1" applyAlignment="1" applyProtection="1">
      <alignment horizontal="center"/>
      <protection locked="0"/>
    </xf>
    <xf numFmtId="0" fontId="0" fillId="34" borderId="0" xfId="0" applyFont="1" applyFill="1" applyAlignment="1" applyProtection="1">
      <alignment horizontal="left" vertical="top" wrapText="1" indent="1"/>
      <protection/>
    </xf>
    <xf numFmtId="0" fontId="0" fillId="34" borderId="0" xfId="60" applyFont="1" applyFill="1" applyBorder="1" applyAlignment="1" applyProtection="1">
      <alignment vertical="top" wrapText="1"/>
      <protection/>
    </xf>
    <xf numFmtId="0" fontId="1" fillId="32" borderId="10" xfId="58" applyFont="1" applyFill="1" applyBorder="1" applyAlignment="1" applyProtection="1">
      <alignment horizontal="left"/>
      <protection/>
    </xf>
    <xf numFmtId="0" fontId="1" fillId="32" borderId="10" xfId="58" applyFont="1" applyFill="1" applyBorder="1" applyAlignment="1" applyProtection="1">
      <alignment horizontal="center"/>
      <protection/>
    </xf>
    <xf numFmtId="0" fontId="16" fillId="34" borderId="0" xfId="0" applyFont="1" applyFill="1" applyAlignment="1" applyProtection="1">
      <alignment horizontal="left" vertical="top" wrapText="1"/>
      <protection/>
    </xf>
    <xf numFmtId="0" fontId="0" fillId="34" borderId="17" xfId="60" applyFont="1" applyFill="1" applyBorder="1" applyAlignment="1" applyProtection="1">
      <alignment vertical="top" wrapText="1"/>
      <protection/>
    </xf>
    <xf numFmtId="0" fontId="0" fillId="34" borderId="0" xfId="0" applyFont="1" applyFill="1" applyAlignment="1" applyProtection="1">
      <alignment horizontal="left" indent="2"/>
      <protection/>
    </xf>
    <xf numFmtId="0" fontId="0" fillId="34" borderId="0" xfId="0" applyFont="1" applyFill="1" applyAlignment="1" applyProtection="1">
      <alignment horizontal="left" wrapText="1" indent="2"/>
      <protection/>
    </xf>
    <xf numFmtId="0" fontId="23" fillId="34" borderId="0" xfId="54" applyFont="1" applyFill="1" applyAlignment="1" applyProtection="1">
      <alignment horizontal="left" indent="1"/>
      <protection/>
    </xf>
    <xf numFmtId="0" fontId="17" fillId="34" borderId="0" xfId="0" applyFont="1" applyFill="1" applyBorder="1" applyAlignment="1" applyProtection="1">
      <alignment horizontal="left" vertical="center"/>
      <protection/>
    </xf>
    <xf numFmtId="0" fontId="0" fillId="35" borderId="10" xfId="0" applyFont="1" applyFill="1" applyBorder="1" applyAlignment="1">
      <alignment horizontal="left" vertical="center" wrapText="1"/>
    </xf>
    <xf numFmtId="0" fontId="0" fillId="35" borderId="10" xfId="0" applyFont="1" applyFill="1" applyBorder="1" applyAlignment="1">
      <alignment horizontal="left" vertical="center"/>
    </xf>
    <xf numFmtId="0" fontId="0" fillId="34" borderId="0" xfId="0" applyFill="1" applyAlignment="1">
      <alignment horizontal="left" vertical="center"/>
    </xf>
    <xf numFmtId="0" fontId="0" fillId="34" borderId="10" xfId="0" applyFont="1" applyFill="1" applyBorder="1" applyAlignment="1">
      <alignment vertical="center" wrapText="1"/>
    </xf>
    <xf numFmtId="0" fontId="0" fillId="34" borderId="10" xfId="0" applyFont="1" applyFill="1" applyBorder="1" applyAlignment="1" applyProtection="1">
      <alignment vertical="center" wrapText="1"/>
      <protection/>
    </xf>
    <xf numFmtId="0" fontId="16" fillId="34" borderId="55"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0" xfId="58" applyFont="1" applyFill="1" applyBorder="1" applyAlignment="1" applyProtection="1">
      <alignment horizontal="center"/>
      <protection locked="0"/>
    </xf>
    <xf numFmtId="0" fontId="16" fillId="34" borderId="50" xfId="0" applyFont="1" applyFill="1" applyBorder="1" applyAlignment="1" applyProtection="1">
      <alignment horizontal="center"/>
      <protection/>
    </xf>
    <xf numFmtId="0" fontId="0" fillId="34" borderId="50" xfId="0" applyFont="1" applyFill="1" applyBorder="1" applyAlignment="1" applyProtection="1">
      <alignment horizontal="center"/>
      <protection locked="0"/>
    </xf>
    <xf numFmtId="0" fontId="0" fillId="34" borderId="0" xfId="0" applyFont="1" applyFill="1" applyAlignment="1" applyProtection="1">
      <alignment horizontal="left" wrapText="1" indent="2"/>
      <protection/>
    </xf>
    <xf numFmtId="0" fontId="1" fillId="0" borderId="56" xfId="59" applyFont="1" applyFill="1" applyBorder="1" applyAlignment="1" applyProtection="1">
      <alignment horizontal="center" wrapText="1"/>
      <protection locked="0"/>
    </xf>
    <xf numFmtId="0" fontId="1" fillId="0" borderId="57" xfId="59" applyFont="1" applyFill="1" applyBorder="1" applyAlignment="1" applyProtection="1">
      <alignment horizontal="center" wrapText="1"/>
      <protection locked="0"/>
    </xf>
    <xf numFmtId="0" fontId="1" fillId="0" borderId="57" xfId="59" applyFont="1" applyFill="1" applyBorder="1" applyAlignment="1" applyProtection="1">
      <alignment horizontal="left"/>
      <protection locked="0"/>
    </xf>
    <xf numFmtId="0" fontId="1" fillId="0" borderId="57" xfId="59" applyFont="1" applyFill="1" applyBorder="1" applyAlignment="1" applyProtection="1">
      <alignment horizontal="center" shrinkToFit="1"/>
      <protection locked="0"/>
    </xf>
    <xf numFmtId="0" fontId="1" fillId="0" borderId="57" xfId="59" applyFont="1" applyFill="1" applyBorder="1" applyAlignment="1" applyProtection="1" quotePrefix="1">
      <alignment horizontal="center" wrapText="1"/>
      <protection locked="0"/>
    </xf>
    <xf numFmtId="164" fontId="1" fillId="0" borderId="58" xfId="59" applyNumberFormat="1" applyFont="1" applyFill="1" applyBorder="1" applyAlignment="1" applyProtection="1" quotePrefix="1">
      <alignment horizontal="center" wrapText="1"/>
      <protection locked="0"/>
    </xf>
    <xf numFmtId="0" fontId="1" fillId="0" borderId="49" xfId="59" applyFont="1" applyFill="1" applyBorder="1" applyAlignment="1" applyProtection="1">
      <alignment horizontal="center" wrapText="1"/>
      <protection locked="0"/>
    </xf>
    <xf numFmtId="0" fontId="1" fillId="0" borderId="30" xfId="59" applyFont="1" applyFill="1" applyBorder="1" applyAlignment="1" applyProtection="1">
      <alignment horizontal="center" wrapText="1"/>
      <protection locked="0"/>
    </xf>
    <xf numFmtId="0" fontId="14" fillId="0" borderId="10" xfId="59" applyFont="1" applyFill="1" applyBorder="1" applyAlignment="1" applyProtection="1">
      <alignment horizontal="left"/>
      <protection/>
    </xf>
    <xf numFmtId="0" fontId="1" fillId="0" borderId="30" xfId="59" applyFont="1" applyFill="1" applyBorder="1" applyAlignment="1" applyProtection="1">
      <alignment horizontal="center" shrinkToFit="1"/>
      <protection locked="0"/>
    </xf>
    <xf numFmtId="0" fontId="1" fillId="0" borderId="30" xfId="59" applyFont="1" applyFill="1" applyBorder="1" applyAlignment="1" applyProtection="1" quotePrefix="1">
      <alignment horizontal="center" wrapText="1"/>
      <protection locked="0"/>
    </xf>
    <xf numFmtId="164" fontId="1" fillId="0" borderId="10" xfId="59" applyNumberFormat="1" applyFont="1" applyFill="1" applyBorder="1" applyAlignment="1" applyProtection="1" quotePrefix="1">
      <alignment horizontal="center" wrapText="1"/>
      <protection locked="0"/>
    </xf>
    <xf numFmtId="0" fontId="1" fillId="0" borderId="10" xfId="0" applyFont="1" applyFill="1" applyBorder="1" applyAlignment="1" applyProtection="1">
      <alignment/>
      <protection locked="0"/>
    </xf>
    <xf numFmtId="0" fontId="1" fillId="0" borderId="10" xfId="59" applyFont="1" applyFill="1" applyBorder="1" applyAlignment="1" applyProtection="1">
      <alignment horizontal="center"/>
      <protection/>
    </xf>
    <xf numFmtId="0" fontId="1" fillId="0" borderId="10" xfId="59" applyFont="1" applyFill="1" applyBorder="1" applyAlignment="1" applyProtection="1">
      <alignment horizontal="left"/>
      <protection/>
    </xf>
    <xf numFmtId="0" fontId="1" fillId="0" borderId="10" xfId="59" applyFont="1" applyFill="1" applyBorder="1" applyAlignment="1" applyProtection="1">
      <alignment horizontal="center" shrinkToFit="1"/>
      <protection/>
    </xf>
    <xf numFmtId="0" fontId="1" fillId="0" borderId="59" xfId="59" applyFont="1" applyFill="1" applyBorder="1" applyAlignment="1" applyProtection="1">
      <alignment horizontal="center"/>
      <protection/>
    </xf>
    <xf numFmtId="0" fontId="1" fillId="0" borderId="59" xfId="59" applyFont="1" applyFill="1" applyBorder="1" applyAlignment="1" applyProtection="1">
      <alignment horizontal="left"/>
      <protection/>
    </xf>
    <xf numFmtId="0" fontId="1" fillId="0" borderId="59" xfId="59" applyFont="1" applyFill="1" applyBorder="1" applyAlignment="1" applyProtection="1">
      <alignment horizontal="center" shrinkToFit="1"/>
      <protection/>
    </xf>
    <xf numFmtId="14" fontId="1" fillId="0" borderId="10" xfId="0" applyNumberFormat="1" applyFont="1" applyFill="1" applyBorder="1" applyAlignment="1" applyProtection="1">
      <alignment/>
      <protection locked="0"/>
    </xf>
    <xf numFmtId="1" fontId="1" fillId="0" borderId="10" xfId="59" applyNumberFormat="1" applyFont="1" applyFill="1" applyBorder="1" applyAlignment="1" applyProtection="1">
      <alignment horizontal="center"/>
      <protection/>
    </xf>
    <xf numFmtId="0" fontId="1" fillId="0" borderId="10" xfId="59" applyFont="1" applyFill="1" applyBorder="1" applyAlignment="1" applyProtection="1" quotePrefix="1">
      <alignment horizontal="left"/>
      <protection/>
    </xf>
    <xf numFmtId="0" fontId="15" fillId="34" borderId="0" xfId="61" applyFont="1" applyFill="1" applyProtection="1">
      <alignment/>
      <protection/>
    </xf>
    <xf numFmtId="0" fontId="1" fillId="34" borderId="0" xfId="61" applyFont="1" applyFill="1" applyProtection="1">
      <alignment/>
      <protection/>
    </xf>
    <xf numFmtId="0" fontId="0" fillId="34" borderId="0" xfId="61" applyFont="1" applyFill="1" applyBorder="1" applyAlignment="1" applyProtection="1">
      <alignment vertical="top" wrapText="1"/>
      <protection/>
    </xf>
    <xf numFmtId="0" fontId="1" fillId="34" borderId="0" xfId="61" applyFont="1" applyFill="1" applyBorder="1" applyProtection="1">
      <alignment/>
      <protection/>
    </xf>
    <xf numFmtId="0" fontId="1" fillId="0" borderId="0" xfId="61" applyFont="1" applyFill="1" applyBorder="1" applyProtection="1">
      <alignment/>
      <protection/>
    </xf>
    <xf numFmtId="0" fontId="1" fillId="34" borderId="17" xfId="0" applyFont="1" applyFill="1" applyBorder="1" applyAlignment="1" applyProtection="1">
      <alignment/>
      <protection/>
    </xf>
    <xf numFmtId="0" fontId="12" fillId="34" borderId="11" xfId="0" applyFont="1" applyFill="1" applyBorder="1" applyAlignment="1" applyProtection="1">
      <alignment horizontal="centerContinuous" wrapText="1"/>
      <protection/>
    </xf>
    <xf numFmtId="0" fontId="1" fillId="34" borderId="12" xfId="0" applyFont="1" applyFill="1" applyBorder="1" applyAlignment="1" applyProtection="1">
      <alignment horizontal="centerContinuous" wrapText="1"/>
      <protection/>
    </xf>
    <xf numFmtId="0" fontId="1" fillId="34" borderId="13" xfId="0" applyFont="1" applyFill="1" applyBorder="1" applyAlignment="1" applyProtection="1">
      <alignment horizontal="centerContinuous" wrapText="1"/>
      <protection/>
    </xf>
    <xf numFmtId="0" fontId="12" fillId="34" borderId="12" xfId="0" applyFont="1" applyFill="1" applyBorder="1" applyAlignment="1" applyProtection="1">
      <alignment horizontal="centerContinuous"/>
      <protection/>
    </xf>
    <xf numFmtId="0" fontId="1" fillId="34" borderId="12" xfId="0" applyFont="1" applyFill="1" applyBorder="1" applyAlignment="1" applyProtection="1">
      <alignment horizontal="centerContinuous"/>
      <protection/>
    </xf>
    <xf numFmtId="0" fontId="1" fillId="34" borderId="13" xfId="0" applyFont="1" applyFill="1" applyBorder="1" applyAlignment="1" applyProtection="1">
      <alignment horizontal="centerContinuous"/>
      <protection/>
    </xf>
    <xf numFmtId="0" fontId="0" fillId="34" borderId="17" xfId="61" applyFont="1" applyFill="1" applyBorder="1" applyAlignment="1" applyProtection="1">
      <alignment vertical="top" wrapText="1"/>
      <protection/>
    </xf>
    <xf numFmtId="165" fontId="12" fillId="0" borderId="60" xfId="0" applyNumberFormat="1" applyFont="1" applyFill="1" applyBorder="1" applyAlignment="1" applyProtection="1">
      <alignment horizontal="center" vertical="top" wrapText="1"/>
      <protection/>
    </xf>
    <xf numFmtId="165" fontId="12" fillId="0" borderId="61" xfId="0" applyNumberFormat="1" applyFont="1" applyFill="1" applyBorder="1" applyAlignment="1" applyProtection="1">
      <alignment horizontal="center" vertical="top" wrapText="1"/>
      <protection/>
    </xf>
    <xf numFmtId="165" fontId="12" fillId="0" borderId="33" xfId="0" applyNumberFormat="1" applyFont="1" applyFill="1" applyBorder="1" applyAlignment="1" applyProtection="1">
      <alignment horizontal="center" vertical="top" wrapText="1"/>
      <protection/>
    </xf>
    <xf numFmtId="165" fontId="14" fillId="34" borderId="62" xfId="0" applyNumberFormat="1" applyFont="1" applyFill="1" applyBorder="1" applyAlignment="1" applyProtection="1">
      <alignment horizontal="centerContinuous"/>
      <protection locked="0"/>
    </xf>
    <xf numFmtId="0" fontId="1" fillId="34" borderId="38" xfId="0" applyFont="1" applyFill="1" applyBorder="1" applyAlignment="1" applyProtection="1">
      <alignment horizontal="centerContinuous"/>
      <protection locked="0"/>
    </xf>
    <xf numFmtId="3" fontId="1" fillId="34" borderId="34" xfId="44" applyNumberFormat="1" applyFont="1" applyFill="1" applyBorder="1" applyAlignment="1" applyProtection="1">
      <alignment horizontal="centerContinuous"/>
      <protection/>
    </xf>
    <xf numFmtId="165" fontId="1" fillId="34" borderId="62" xfId="0" applyNumberFormat="1" applyFont="1" applyFill="1" applyBorder="1" applyAlignment="1" applyProtection="1">
      <alignment horizontal="centerContinuous"/>
      <protection locked="0"/>
    </xf>
    <xf numFmtId="3" fontId="1" fillId="34" borderId="33" xfId="44" applyNumberFormat="1" applyFont="1" applyFill="1" applyBorder="1" applyAlignment="1" applyProtection="1">
      <alignment horizontal="centerContinuous"/>
      <protection/>
    </xf>
    <xf numFmtId="3" fontId="1" fillId="32" borderId="63" xfId="44" applyNumberFormat="1" applyFont="1" applyFill="1" applyBorder="1" applyAlignment="1" applyProtection="1">
      <alignment horizontal="left"/>
      <protection locked="0"/>
    </xf>
    <xf numFmtId="37" fontId="1" fillId="33" borderId="21" xfId="44" applyNumberFormat="1" applyFont="1" applyFill="1" applyBorder="1" applyAlignment="1" applyProtection="1">
      <alignment horizontal="center"/>
      <protection/>
    </xf>
    <xf numFmtId="165" fontId="1" fillId="32" borderId="21" xfId="0" applyNumberFormat="1" applyFont="1" applyFill="1" applyBorder="1" applyAlignment="1" applyProtection="1">
      <alignment horizontal="left"/>
      <protection locked="0"/>
    </xf>
    <xf numFmtId="0" fontId="1" fillId="32" borderId="59" xfId="0" applyFont="1" applyFill="1" applyBorder="1" applyAlignment="1" applyProtection="1">
      <alignment horizontal="center"/>
      <protection locked="0"/>
    </xf>
    <xf numFmtId="3" fontId="1" fillId="33" borderId="23" xfId="44" applyNumberFormat="1" applyFont="1" applyFill="1" applyBorder="1" applyAlignment="1" applyProtection="1">
      <alignment horizontal="center"/>
      <protection/>
    </xf>
    <xf numFmtId="165" fontId="1" fillId="32" borderId="24" xfId="0" applyNumberFormat="1" applyFont="1" applyFill="1" applyBorder="1" applyAlignment="1" applyProtection="1">
      <alignment horizontal="left"/>
      <protection locked="0"/>
    </xf>
    <xf numFmtId="0" fontId="1" fillId="32" borderId="64" xfId="0" applyFont="1" applyFill="1" applyBorder="1" applyAlignment="1" applyProtection="1">
      <alignment horizontal="center"/>
      <protection locked="0"/>
    </xf>
    <xf numFmtId="3" fontId="1" fillId="33" borderId="65" xfId="44" applyNumberFormat="1" applyFont="1" applyFill="1" applyBorder="1" applyAlignment="1" applyProtection="1">
      <alignment horizontal="center"/>
      <protection/>
    </xf>
    <xf numFmtId="3" fontId="1" fillId="32" borderId="66" xfId="44" applyNumberFormat="1" applyFont="1" applyFill="1" applyBorder="1" applyAlignment="1" applyProtection="1">
      <alignment horizontal="left"/>
      <protection locked="0"/>
    </xf>
    <xf numFmtId="165" fontId="1" fillId="32" borderId="46" xfId="0" applyNumberFormat="1" applyFont="1" applyFill="1" applyBorder="1" applyAlignment="1" applyProtection="1">
      <alignment horizontal="left"/>
      <protection locked="0"/>
    </xf>
    <xf numFmtId="0" fontId="1" fillId="32" borderId="67" xfId="0" applyFont="1" applyFill="1" applyBorder="1" applyAlignment="1" applyProtection="1">
      <alignment horizontal="center"/>
      <protection locked="0"/>
    </xf>
    <xf numFmtId="3" fontId="1" fillId="33" borderId="68" xfId="44" applyNumberFormat="1" applyFont="1" applyFill="1" applyBorder="1" applyAlignment="1" applyProtection="1">
      <alignment horizontal="center"/>
      <protection/>
    </xf>
    <xf numFmtId="3" fontId="1" fillId="33" borderId="69" xfId="44" applyNumberFormat="1" applyFont="1" applyFill="1" applyBorder="1" applyAlignment="1" applyProtection="1">
      <alignment horizontal="center"/>
      <protection/>
    </xf>
    <xf numFmtId="3" fontId="1" fillId="32" borderId="70" xfId="44" applyNumberFormat="1" applyFont="1" applyFill="1" applyBorder="1" applyAlignment="1" applyProtection="1">
      <alignment horizontal="left"/>
      <protection locked="0"/>
    </xf>
    <xf numFmtId="165" fontId="1" fillId="32" borderId="22" xfId="0" applyNumberFormat="1" applyFont="1" applyFill="1" applyBorder="1" applyAlignment="1" applyProtection="1">
      <alignment horizontal="left"/>
      <protection locked="0"/>
    </xf>
    <xf numFmtId="3" fontId="1" fillId="33" borderId="45" xfId="44" applyNumberFormat="1" applyFont="1" applyFill="1" applyBorder="1" applyAlignment="1" applyProtection="1">
      <alignment horizontal="center"/>
      <protection/>
    </xf>
    <xf numFmtId="165" fontId="1" fillId="32" borderId="28" xfId="0" applyNumberFormat="1" applyFont="1" applyFill="1" applyBorder="1" applyAlignment="1" applyProtection="1">
      <alignment horizontal="left"/>
      <protection locked="0"/>
    </xf>
    <xf numFmtId="3" fontId="1" fillId="33" borderId="71" xfId="44" applyNumberFormat="1" applyFont="1" applyFill="1" applyBorder="1" applyAlignment="1" applyProtection="1">
      <alignment horizontal="center"/>
      <protection/>
    </xf>
    <xf numFmtId="3" fontId="1" fillId="32" borderId="71" xfId="44" applyNumberFormat="1" applyFont="1" applyFill="1" applyBorder="1" applyAlignment="1" applyProtection="1">
      <alignment horizontal="left"/>
      <protection locked="0"/>
    </xf>
    <xf numFmtId="37" fontId="1" fillId="33" borderId="22" xfId="44" applyNumberFormat="1" applyFont="1" applyFill="1" applyBorder="1" applyAlignment="1" applyProtection="1">
      <alignment horizontal="center"/>
      <protection/>
    </xf>
    <xf numFmtId="3" fontId="1" fillId="32" borderId="33" xfId="44" applyNumberFormat="1" applyFont="1" applyFill="1" applyBorder="1" applyAlignment="1" applyProtection="1">
      <alignment horizontal="left"/>
      <protection locked="0"/>
    </xf>
    <xf numFmtId="37" fontId="1" fillId="33" borderId="19" xfId="44" applyNumberFormat="1" applyFont="1" applyFill="1" applyBorder="1" applyAlignment="1" applyProtection="1">
      <alignment horizontal="center"/>
      <protection/>
    </xf>
    <xf numFmtId="165" fontId="1" fillId="32" borderId="19" xfId="0" applyNumberFormat="1" applyFont="1" applyFill="1" applyBorder="1" applyAlignment="1" applyProtection="1">
      <alignment horizontal="left"/>
      <protection locked="0"/>
    </xf>
    <xf numFmtId="0" fontId="1" fillId="32" borderId="20" xfId="0" applyFont="1" applyFill="1" applyBorder="1" applyAlignment="1" applyProtection="1">
      <alignment horizontal="center"/>
      <protection locked="0"/>
    </xf>
    <xf numFmtId="165" fontId="1" fillId="32" borderId="41" xfId="0" applyNumberFormat="1" applyFont="1" applyFill="1" applyBorder="1" applyAlignment="1" applyProtection="1">
      <alignment horizontal="left"/>
      <protection locked="0"/>
    </xf>
    <xf numFmtId="0" fontId="1" fillId="32" borderId="72" xfId="0" applyFont="1" applyFill="1" applyBorder="1" applyAlignment="1" applyProtection="1">
      <alignment horizontal="center"/>
      <protection locked="0"/>
    </xf>
    <xf numFmtId="3" fontId="1" fillId="33" borderId="60" xfId="44" applyNumberFormat="1" applyFont="1" applyFill="1" applyBorder="1" applyAlignment="1" applyProtection="1">
      <alignment horizontal="center"/>
      <protection/>
    </xf>
    <xf numFmtId="3" fontId="1" fillId="33" borderId="66" xfId="44" applyNumberFormat="1" applyFont="1" applyFill="1" applyBorder="1" applyAlignment="1" applyProtection="1">
      <alignment horizontal="center"/>
      <protection/>
    </xf>
    <xf numFmtId="37" fontId="1" fillId="33" borderId="56" xfId="44" applyNumberFormat="1" applyFont="1" applyFill="1" applyBorder="1" applyAlignment="1" applyProtection="1">
      <alignment horizontal="center"/>
      <protection/>
    </xf>
    <xf numFmtId="165" fontId="1" fillId="32" borderId="56" xfId="0" applyNumberFormat="1" applyFont="1" applyFill="1" applyBorder="1" applyAlignment="1" applyProtection="1">
      <alignment horizontal="left"/>
      <protection locked="0"/>
    </xf>
    <xf numFmtId="0" fontId="1" fillId="32" borderId="73" xfId="0" applyFont="1" applyFill="1" applyBorder="1" applyAlignment="1" applyProtection="1">
      <alignment horizontal="center"/>
      <protection locked="0"/>
    </xf>
    <xf numFmtId="3" fontId="1" fillId="33" borderId="58" xfId="44" applyNumberFormat="1" applyFont="1" applyFill="1" applyBorder="1" applyAlignment="1" applyProtection="1">
      <alignment horizontal="center"/>
      <protection/>
    </xf>
    <xf numFmtId="166" fontId="12" fillId="34" borderId="0" xfId="44" applyNumberFormat="1" applyFont="1" applyFill="1" applyBorder="1" applyAlignment="1" applyProtection="1">
      <alignment/>
      <protection/>
    </xf>
    <xf numFmtId="0" fontId="1" fillId="0" borderId="0" xfId="61" applyFont="1" applyProtection="1">
      <alignment/>
      <protection/>
    </xf>
    <xf numFmtId="165" fontId="14" fillId="34" borderId="74" xfId="0" applyNumberFormat="1" applyFont="1" applyFill="1" applyBorder="1" applyAlignment="1" applyProtection="1">
      <alignment horizontal="centerContinuous"/>
      <protection locked="0"/>
    </xf>
    <xf numFmtId="0" fontId="1" fillId="34" borderId="75" xfId="0" applyFont="1" applyFill="1" applyBorder="1" applyAlignment="1" applyProtection="1">
      <alignment horizontal="centerContinuous"/>
      <protection locked="0"/>
    </xf>
    <xf numFmtId="3" fontId="1" fillId="34" borderId="44" xfId="44" applyNumberFormat="1" applyFont="1" applyFill="1" applyBorder="1" applyAlignment="1" applyProtection="1">
      <alignment horizontal="centerContinuous"/>
      <protection/>
    </xf>
    <xf numFmtId="165" fontId="1" fillId="34" borderId="74" xfId="0" applyNumberFormat="1" applyFont="1" applyFill="1" applyBorder="1" applyAlignment="1" applyProtection="1">
      <alignment horizontal="centerContinuous"/>
      <protection locked="0"/>
    </xf>
    <xf numFmtId="3" fontId="1" fillId="34" borderId="76" xfId="44" applyNumberFormat="1" applyFont="1" applyFill="1" applyBorder="1" applyAlignment="1" applyProtection="1">
      <alignment horizontal="centerContinuous"/>
      <protection/>
    </xf>
    <xf numFmtId="37" fontId="1" fillId="33" borderId="77" xfId="44" applyNumberFormat="1" applyFont="1" applyFill="1" applyBorder="1" applyAlignment="1" applyProtection="1">
      <alignment horizontal="center"/>
      <protection/>
    </xf>
    <xf numFmtId="165" fontId="1" fillId="32" borderId="77" xfId="0" applyNumberFormat="1" applyFont="1" applyFill="1" applyBorder="1" applyAlignment="1" applyProtection="1">
      <alignment horizontal="left"/>
      <protection locked="0"/>
    </xf>
    <xf numFmtId="3" fontId="1" fillId="33" borderId="78" xfId="44" applyNumberFormat="1" applyFont="1" applyFill="1" applyBorder="1" applyAlignment="1" applyProtection="1">
      <alignment horizontal="center"/>
      <protection/>
    </xf>
    <xf numFmtId="3" fontId="1" fillId="33" borderId="70" xfId="44" applyNumberFormat="1" applyFont="1" applyFill="1" applyBorder="1" applyAlignment="1" applyProtection="1">
      <alignment horizontal="center"/>
      <protection/>
    </xf>
    <xf numFmtId="3" fontId="1" fillId="32" borderId="61" xfId="44" applyNumberFormat="1" applyFont="1" applyFill="1" applyBorder="1" applyAlignment="1" applyProtection="1">
      <alignment vertical="top" wrapText="1"/>
      <protection locked="0"/>
    </xf>
    <xf numFmtId="3" fontId="1" fillId="32" borderId="79" xfId="44" applyNumberFormat="1" applyFont="1" applyFill="1" applyBorder="1" applyAlignment="1" applyProtection="1">
      <alignment vertical="top"/>
      <protection locked="0"/>
    </xf>
    <xf numFmtId="3" fontId="1" fillId="32" borderId="80" xfId="44" applyNumberFormat="1" applyFont="1" applyFill="1" applyBorder="1" applyAlignment="1" applyProtection="1">
      <alignment vertical="top"/>
      <protection locked="0"/>
    </xf>
    <xf numFmtId="14" fontId="1" fillId="0" borderId="59" xfId="0" applyNumberFormat="1" applyFont="1" applyFill="1" applyBorder="1" applyAlignment="1" applyProtection="1">
      <alignment/>
      <protection locked="0"/>
    </xf>
    <xf numFmtId="164" fontId="1" fillId="0" borderId="80" xfId="59" applyNumberFormat="1" applyFont="1" applyFill="1" applyBorder="1" applyAlignment="1" applyProtection="1">
      <alignment horizontal="center" wrapText="1"/>
      <protection locked="0"/>
    </xf>
    <xf numFmtId="164" fontId="1" fillId="0" borderId="58" xfId="59" applyNumberFormat="1" applyFont="1" applyFill="1" applyBorder="1" applyAlignment="1" applyProtection="1">
      <alignment horizontal="center" wrapText="1"/>
      <protection locked="0"/>
    </xf>
    <xf numFmtId="0" fontId="0" fillId="34" borderId="0" xfId="0" applyFont="1" applyFill="1" applyAlignment="1" applyProtection="1">
      <alignment horizontal="left" wrapText="1" indent="2"/>
      <protection/>
    </xf>
    <xf numFmtId="3" fontId="11" fillId="33" borderId="10" xfId="42" applyNumberFormat="1" applyFont="1" applyFill="1" applyBorder="1" applyAlignment="1" applyProtection="1">
      <alignment horizontal="center"/>
      <protection/>
    </xf>
    <xf numFmtId="165" fontId="12" fillId="0" borderId="38" xfId="0" applyNumberFormat="1" applyFont="1" applyFill="1" applyBorder="1" applyAlignment="1" applyProtection="1">
      <alignment horizontal="center" vertical="top" wrapText="1"/>
      <protection/>
    </xf>
    <xf numFmtId="4" fontId="11" fillId="33" borderId="59" xfId="42" applyNumberFormat="1" applyFont="1" applyFill="1" applyBorder="1" applyAlignment="1" applyProtection="1">
      <alignment horizontal="center"/>
      <protection/>
    </xf>
    <xf numFmtId="165" fontId="12" fillId="0" borderId="62" xfId="0" applyNumberFormat="1" applyFont="1" applyFill="1" applyBorder="1" applyAlignment="1" applyProtection="1">
      <alignment horizontal="center" vertical="top" wrapText="1"/>
      <protection/>
    </xf>
    <xf numFmtId="165" fontId="12" fillId="0" borderId="81" xfId="0" applyNumberFormat="1" applyFont="1" applyFill="1" applyBorder="1" applyAlignment="1" applyProtection="1">
      <alignment horizontal="center" vertical="top" wrapText="1"/>
      <protection/>
    </xf>
    <xf numFmtId="165" fontId="12" fillId="0" borderId="81" xfId="0" applyNumberFormat="1" applyFont="1" applyFill="1" applyBorder="1" applyAlignment="1" applyProtection="1" quotePrefix="1">
      <alignment horizontal="center" vertical="top" wrapText="1"/>
      <protection/>
    </xf>
    <xf numFmtId="165" fontId="12" fillId="0" borderId="62" xfId="0" applyNumberFormat="1" applyFont="1" applyFill="1" applyBorder="1" applyAlignment="1" applyProtection="1" quotePrefix="1">
      <alignment horizontal="center" vertical="top" wrapText="1"/>
      <protection/>
    </xf>
    <xf numFmtId="2" fontId="12" fillId="0" borderId="81" xfId="0" applyNumberFormat="1" applyFont="1" applyFill="1" applyBorder="1" applyAlignment="1" applyProtection="1">
      <alignment horizontal="center" vertical="top" wrapText="1"/>
      <protection/>
    </xf>
    <xf numFmtId="3" fontId="12" fillId="0" borderId="34" xfId="0" applyNumberFormat="1" applyFont="1" applyFill="1" applyBorder="1" applyAlignment="1" applyProtection="1" quotePrefix="1">
      <alignment horizontal="center" vertical="top" wrapText="1"/>
      <protection/>
    </xf>
    <xf numFmtId="164" fontId="1" fillId="0" borderId="47" xfId="59" applyNumberFormat="1" applyFont="1" applyFill="1" applyBorder="1" applyAlignment="1" applyProtection="1" quotePrefix="1">
      <alignment horizontal="center" wrapText="1"/>
      <protection locked="0"/>
    </xf>
    <xf numFmtId="164" fontId="1" fillId="0" borderId="0" xfId="59" applyNumberFormat="1" applyFont="1" applyFill="1" applyBorder="1" applyAlignment="1" applyProtection="1">
      <alignment horizontal="center" wrapText="1"/>
      <protection locked="0"/>
    </xf>
    <xf numFmtId="164" fontId="1" fillId="0" borderId="50" xfId="59" applyNumberFormat="1" applyFont="1" applyFill="1" applyBorder="1" applyAlignment="1" applyProtection="1">
      <alignment horizontal="center" wrapText="1"/>
      <protection locked="0"/>
    </xf>
    <xf numFmtId="0" fontId="14" fillId="0" borderId="30" xfId="59" applyFont="1" applyFill="1" applyBorder="1" applyAlignment="1" applyProtection="1">
      <alignment horizontal="left"/>
      <protection locked="0"/>
    </xf>
    <xf numFmtId="3" fontId="1" fillId="32" borderId="79" xfId="44" applyNumberFormat="1" applyFont="1" applyFill="1" applyBorder="1" applyAlignment="1" applyProtection="1">
      <alignment horizontal="left"/>
      <protection locked="0"/>
    </xf>
    <xf numFmtId="3" fontId="1" fillId="32" borderId="82" xfId="44" applyNumberFormat="1" applyFont="1" applyFill="1" applyBorder="1" applyAlignment="1" applyProtection="1">
      <alignment horizontal="left"/>
      <protection locked="0"/>
    </xf>
    <xf numFmtId="165" fontId="1" fillId="32" borderId="83" xfId="0" applyNumberFormat="1" applyFont="1" applyFill="1" applyBorder="1" applyAlignment="1" applyProtection="1">
      <alignment horizontal="left"/>
      <protection locked="0"/>
    </xf>
    <xf numFmtId="3" fontId="1" fillId="33" borderId="84" xfId="44" applyNumberFormat="1" applyFont="1" applyFill="1" applyBorder="1" applyAlignment="1" applyProtection="1">
      <alignment horizontal="center"/>
      <protection/>
    </xf>
    <xf numFmtId="0" fontId="1" fillId="32" borderId="10" xfId="0" applyFont="1" applyFill="1" applyBorder="1" applyAlignment="1" applyProtection="1">
      <alignment horizontal="center"/>
      <protection locked="0"/>
    </xf>
    <xf numFmtId="165" fontId="1" fillId="32" borderId="85" xfId="0" applyNumberFormat="1" applyFont="1" applyFill="1" applyBorder="1" applyAlignment="1" applyProtection="1">
      <alignment horizontal="left"/>
      <protection locked="0"/>
    </xf>
    <xf numFmtId="0" fontId="1" fillId="32" borderId="86" xfId="0" applyFont="1" applyFill="1" applyBorder="1" applyAlignment="1" applyProtection="1">
      <alignment horizontal="center"/>
      <protection locked="0"/>
    </xf>
    <xf numFmtId="3" fontId="1" fillId="33" borderId="87" xfId="44" applyNumberFormat="1" applyFont="1" applyFill="1" applyBorder="1" applyAlignment="1" applyProtection="1">
      <alignment horizontal="center"/>
      <protection/>
    </xf>
    <xf numFmtId="3" fontId="1" fillId="32" borderId="88" xfId="44" applyNumberFormat="1" applyFont="1" applyFill="1" applyBorder="1" applyAlignment="1" applyProtection="1">
      <alignment vertical="top"/>
      <protection locked="0"/>
    </xf>
    <xf numFmtId="165" fontId="1" fillId="32" borderId="89" xfId="0" applyNumberFormat="1" applyFont="1" applyFill="1" applyBorder="1" applyAlignment="1" applyProtection="1">
      <alignment horizontal="left"/>
      <protection locked="0"/>
    </xf>
    <xf numFmtId="0" fontId="1" fillId="32" borderId="57" xfId="0" applyFont="1" applyFill="1" applyBorder="1" applyAlignment="1" applyProtection="1">
      <alignment horizontal="center"/>
      <protection locked="0"/>
    </xf>
    <xf numFmtId="0" fontId="1" fillId="32" borderId="30" xfId="0" applyFont="1" applyFill="1" applyBorder="1" applyAlignment="1" applyProtection="1">
      <alignment horizontal="center"/>
      <protection locked="0"/>
    </xf>
    <xf numFmtId="3" fontId="1" fillId="33" borderId="80" xfId="44" applyNumberFormat="1" applyFont="1" applyFill="1" applyBorder="1" applyAlignment="1" applyProtection="1">
      <alignment horizontal="center"/>
      <protection/>
    </xf>
    <xf numFmtId="3" fontId="1" fillId="32" borderId="63" xfId="44" applyNumberFormat="1" applyFont="1" applyFill="1" applyBorder="1" applyAlignment="1" applyProtection="1">
      <alignment vertical="top"/>
      <protection locked="0"/>
    </xf>
    <xf numFmtId="3" fontId="1" fillId="33" borderId="61" xfId="44" applyNumberFormat="1" applyFont="1" applyFill="1" applyBorder="1" applyAlignment="1" applyProtection="1">
      <alignment horizontal="center"/>
      <protection/>
    </xf>
    <xf numFmtId="3" fontId="1" fillId="32" borderId="61" xfId="44" applyNumberFormat="1" applyFont="1" applyFill="1" applyBorder="1" applyAlignment="1" applyProtection="1">
      <alignment horizontal="left"/>
      <protection locked="0"/>
    </xf>
    <xf numFmtId="3" fontId="1" fillId="33" borderId="88" xfId="44" applyNumberFormat="1" applyFont="1" applyFill="1" applyBorder="1" applyAlignment="1" applyProtection="1">
      <alignment horizontal="center"/>
      <protection/>
    </xf>
    <xf numFmtId="3" fontId="1" fillId="32" borderId="87" xfId="44" applyNumberFormat="1" applyFont="1" applyFill="1" applyBorder="1" applyAlignment="1" applyProtection="1">
      <alignment horizontal="left"/>
      <protection locked="0"/>
    </xf>
    <xf numFmtId="0" fontId="0" fillId="34" borderId="0" xfId="0" applyFont="1" applyFill="1" applyAlignment="1" applyProtection="1">
      <alignment horizontal="left" wrapText="1" indent="2"/>
      <protection/>
    </xf>
    <xf numFmtId="0" fontId="0" fillId="34" borderId="0" xfId="0" applyFont="1" applyFill="1" applyAlignment="1" applyProtection="1">
      <alignment horizontal="left" vertical="top" wrapText="1" indent="1"/>
      <protection/>
    </xf>
    <xf numFmtId="0" fontId="24" fillId="0" borderId="0" xfId="0" applyFont="1" applyAlignment="1">
      <alignment/>
    </xf>
    <xf numFmtId="0" fontId="0" fillId="34" borderId="0" xfId="0" applyFont="1" applyFill="1" applyAlignment="1" applyProtection="1">
      <alignment horizontal="left" wrapText="1" indent="2"/>
      <protection/>
    </xf>
    <xf numFmtId="0" fontId="0" fillId="34" borderId="0" xfId="58" applyFont="1" applyFill="1" applyBorder="1" applyAlignment="1" applyProtection="1">
      <alignment horizontal="center"/>
      <protection locked="0"/>
    </xf>
    <xf numFmtId="0" fontId="0" fillId="34" borderId="0" xfId="0" applyFont="1" applyFill="1" applyAlignment="1" applyProtection="1">
      <alignment horizontal="left" vertical="top" wrapText="1" indent="1"/>
      <protection/>
    </xf>
    <xf numFmtId="0" fontId="0" fillId="34" borderId="0" xfId="0" applyFont="1" applyFill="1" applyAlignment="1" applyProtection="1">
      <alignment horizontal="left" wrapText="1" indent="1"/>
      <protection/>
    </xf>
    <xf numFmtId="0" fontId="0" fillId="34" borderId="0" xfId="60" applyFont="1" applyFill="1" applyBorder="1" applyAlignment="1" applyProtection="1">
      <alignment horizontal="left" vertical="top" wrapText="1"/>
      <protection/>
    </xf>
    <xf numFmtId="0" fontId="1" fillId="34" borderId="17" xfId="60" applyFont="1" applyFill="1" applyBorder="1" applyAlignment="1" applyProtection="1" quotePrefix="1">
      <alignment horizontal="left"/>
      <protection/>
    </xf>
    <xf numFmtId="0" fontId="1" fillId="34" borderId="12" xfId="60" applyFont="1" applyFill="1" applyBorder="1" applyAlignment="1" applyProtection="1">
      <alignment horizontal="left"/>
      <protection/>
    </xf>
    <xf numFmtId="0" fontId="1" fillId="34" borderId="17" xfId="60" applyFont="1" applyFill="1" applyBorder="1" applyAlignment="1" applyProtection="1">
      <alignment horizontal="left"/>
      <protection/>
    </xf>
    <xf numFmtId="0" fontId="1" fillId="34" borderId="12" xfId="0" applyFont="1" applyFill="1" applyBorder="1" applyAlignment="1" applyProtection="1">
      <alignment horizontal="left"/>
      <protection/>
    </xf>
    <xf numFmtId="0" fontId="1" fillId="32" borderId="17" xfId="60" applyFont="1" applyFill="1" applyBorder="1" applyAlignment="1" applyProtection="1">
      <alignment horizontal="left" indent="1"/>
      <protection locked="0"/>
    </xf>
    <xf numFmtId="0" fontId="1" fillId="32" borderId="12" xfId="60" applyFont="1" applyFill="1" applyBorder="1" applyAlignment="1" applyProtection="1">
      <alignment horizontal="left" indent="1"/>
      <protection locked="0"/>
    </xf>
    <xf numFmtId="181" fontId="1" fillId="32" borderId="12" xfId="60" applyNumberFormat="1" applyFont="1" applyFill="1" applyBorder="1" applyAlignment="1" applyProtection="1">
      <alignment horizontal="left" indent="1"/>
      <protection locked="0"/>
    </xf>
    <xf numFmtId="0" fontId="1" fillId="33" borderId="12" xfId="0" applyFont="1" applyFill="1" applyBorder="1" applyAlignment="1" applyProtection="1">
      <alignment horizontal="left" indent="1"/>
      <protection/>
    </xf>
    <xf numFmtId="0" fontId="0" fillId="34" borderId="30"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5" borderId="30" xfId="0" applyFont="1" applyFill="1" applyBorder="1" applyAlignment="1">
      <alignment horizontal="left" vertical="center" wrapText="1"/>
    </xf>
    <xf numFmtId="0" fontId="0" fillId="35" borderId="67" xfId="0" applyFont="1" applyFill="1" applyBorder="1" applyAlignment="1">
      <alignment horizontal="left" vertical="center" wrapText="1"/>
    </xf>
    <xf numFmtId="0" fontId="0" fillId="35" borderId="59" xfId="0" applyFont="1" applyFill="1" applyBorder="1" applyAlignment="1">
      <alignment horizontal="left" vertical="center" wrapText="1"/>
    </xf>
    <xf numFmtId="0" fontId="0" fillId="34" borderId="30" xfId="0" applyFont="1" applyFill="1" applyBorder="1" applyAlignment="1" applyProtection="1">
      <alignment horizontal="left" vertical="center" wrapText="1"/>
      <protection/>
    </xf>
    <xf numFmtId="0" fontId="0" fillId="34" borderId="59" xfId="0" applyFont="1" applyFill="1" applyBorder="1" applyAlignment="1" applyProtection="1">
      <alignment horizontal="left" vertical="center" wrapText="1"/>
      <protection/>
    </xf>
    <xf numFmtId="0" fontId="0" fillId="35" borderId="30" xfId="0" applyFont="1" applyFill="1" applyBorder="1" applyAlignment="1">
      <alignment horizontal="left" vertical="center"/>
    </xf>
    <xf numFmtId="0" fontId="0" fillId="35" borderId="59" xfId="0" applyFont="1" applyFill="1" applyBorder="1" applyAlignment="1">
      <alignment horizontal="left" vertical="center"/>
    </xf>
    <xf numFmtId="0" fontId="16" fillId="35" borderId="30" xfId="0" applyFont="1" applyFill="1" applyBorder="1" applyAlignment="1">
      <alignment horizontal="left" vertical="center" wrapText="1"/>
    </xf>
    <xf numFmtId="0" fontId="16" fillId="35" borderId="59" xfId="0" applyFont="1" applyFill="1" applyBorder="1" applyAlignment="1">
      <alignment horizontal="left" vertical="center" wrapText="1"/>
    </xf>
    <xf numFmtId="0" fontId="0" fillId="34" borderId="67" xfId="0" applyFont="1" applyFill="1" applyBorder="1" applyAlignment="1" applyProtection="1">
      <alignment horizontal="left" vertical="center" wrapText="1"/>
      <protection/>
    </xf>
    <xf numFmtId="0" fontId="16" fillId="35" borderId="67" xfId="0" applyFont="1" applyFill="1" applyBorder="1" applyAlignment="1">
      <alignment horizontal="left" vertical="center" wrapText="1"/>
    </xf>
    <xf numFmtId="0" fontId="12" fillId="34" borderId="0" xfId="0" applyFont="1" applyFill="1" applyBorder="1" applyAlignment="1" applyProtection="1">
      <alignment horizontal="center"/>
      <protection/>
    </xf>
    <xf numFmtId="0" fontId="17" fillId="34" borderId="0" xfId="0" applyFont="1" applyFill="1" applyBorder="1" applyAlignment="1" applyProtection="1">
      <alignment horizontal="center"/>
      <protection/>
    </xf>
    <xf numFmtId="0" fontId="15" fillId="0" borderId="0" xfId="0" applyFont="1" applyFill="1" applyBorder="1" applyAlignment="1" applyProtection="1">
      <alignment horizontal="center" wrapText="1"/>
      <protection locked="0"/>
    </xf>
    <xf numFmtId="0" fontId="0" fillId="0" borderId="0" xfId="0" applyBorder="1" applyAlignment="1">
      <alignment/>
    </xf>
    <xf numFmtId="0" fontId="7" fillId="0" borderId="11" xfId="0" applyFont="1" applyBorder="1" applyAlignment="1" applyProtection="1">
      <alignment horizontal="center"/>
      <protection/>
    </xf>
    <xf numFmtId="0" fontId="7" fillId="0" borderId="12" xfId="0" applyFont="1" applyBorder="1" applyAlignment="1" applyProtection="1">
      <alignment horizontal="center"/>
      <protection/>
    </xf>
    <xf numFmtId="0" fontId="7" fillId="0" borderId="13" xfId="0" applyFont="1" applyBorder="1" applyAlignment="1" applyProtection="1">
      <alignment horizontal="center"/>
      <protection/>
    </xf>
    <xf numFmtId="0" fontId="16" fillId="34" borderId="11" xfId="0" applyFont="1" applyFill="1" applyBorder="1" applyAlignment="1">
      <alignment horizontal="center"/>
    </xf>
    <xf numFmtId="0" fontId="16" fillId="34" borderId="13" xfId="0" applyFont="1" applyFill="1" applyBorder="1" applyAlignment="1">
      <alignment horizontal="center"/>
    </xf>
    <xf numFmtId="0" fontId="12" fillId="34" borderId="0" xfId="0" applyFont="1" applyFill="1" applyAlignment="1">
      <alignment horizontal="center"/>
    </xf>
    <xf numFmtId="0" fontId="10" fillId="34" borderId="0" xfId="0" applyFont="1" applyFill="1" applyAlignment="1">
      <alignment horizontal="center"/>
    </xf>
    <xf numFmtId="0" fontId="0" fillId="34" borderId="0" xfId="0" applyFont="1" applyFill="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lighttableapril1601" xfId="58"/>
    <cellStyle name="Normal_lighttableapril1601 2" xfId="59"/>
    <cellStyle name="Normal_technology-specific" xfId="60"/>
    <cellStyle name="Normal_technology-specific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19</xdr:row>
      <xdr:rowOff>0</xdr:rowOff>
    </xdr:from>
    <xdr:to>
      <xdr:col>6</xdr:col>
      <xdr:colOff>476250</xdr:colOff>
      <xdr:row>34</xdr:row>
      <xdr:rowOff>38100</xdr:rowOff>
    </xdr:to>
    <xdr:pic>
      <xdr:nvPicPr>
        <xdr:cNvPr id="1" name="Picture 3"/>
        <xdr:cNvPicPr preferRelativeResize="1">
          <a:picLocks noChangeAspect="1"/>
        </xdr:cNvPicPr>
      </xdr:nvPicPr>
      <xdr:blipFill>
        <a:blip r:embed="rId1"/>
        <a:stretch>
          <a:fillRect/>
        </a:stretch>
      </xdr:blipFill>
      <xdr:spPr>
        <a:xfrm>
          <a:off x="209550" y="3076575"/>
          <a:ext cx="4171950" cy="2466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Line 1"/>
        <xdr:cNvSpPr>
          <a:spLocks/>
        </xdr:cNvSpPr>
      </xdr:nvSpPr>
      <xdr:spPr>
        <a:xfrm>
          <a:off x="0" y="0"/>
          <a:ext cx="12582525"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9525</xdr:rowOff>
    </xdr:from>
    <xdr:to>
      <xdr:col>0</xdr:col>
      <xdr:colOff>552450</xdr:colOff>
      <xdr:row>7</xdr:row>
      <xdr:rowOff>114300</xdr:rowOff>
    </xdr:to>
    <xdr:sp>
      <xdr:nvSpPr>
        <xdr:cNvPr id="1" name="Straight Arrow Connector 1"/>
        <xdr:cNvSpPr>
          <a:spLocks/>
        </xdr:cNvSpPr>
      </xdr:nvSpPr>
      <xdr:spPr>
        <a:xfrm>
          <a:off x="323850" y="1304925"/>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76200</xdr:colOff>
      <xdr:row>3</xdr:row>
      <xdr:rowOff>123825</xdr:rowOff>
    </xdr:from>
    <xdr:to>
      <xdr:col>1</xdr:col>
      <xdr:colOff>123825</xdr:colOff>
      <xdr:row>7</xdr:row>
      <xdr:rowOff>19050</xdr:rowOff>
    </xdr:to>
    <xdr:sp>
      <xdr:nvSpPr>
        <xdr:cNvPr id="2" name="Straight Arrow Connector 2"/>
        <xdr:cNvSpPr>
          <a:spLocks/>
        </xdr:cNvSpPr>
      </xdr:nvSpPr>
      <xdr:spPr>
        <a:xfrm rot="16200000" flipH="1">
          <a:off x="685800" y="733425"/>
          <a:ext cx="47625" cy="5810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7</xdr:row>
      <xdr:rowOff>190500</xdr:rowOff>
    </xdr:from>
    <xdr:to>
      <xdr:col>1</xdr:col>
      <xdr:colOff>9525</xdr:colOff>
      <xdr:row>9</xdr:row>
      <xdr:rowOff>19050</xdr:rowOff>
    </xdr:to>
    <xdr:sp>
      <xdr:nvSpPr>
        <xdr:cNvPr id="3" name="Straight Arrow Connector 3"/>
        <xdr:cNvSpPr>
          <a:spLocks/>
        </xdr:cNvSpPr>
      </xdr:nvSpPr>
      <xdr:spPr>
        <a:xfrm rot="5400000" flipH="1" flipV="1">
          <a:off x="504825" y="1485900"/>
          <a:ext cx="114300" cy="190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xdr:row>
      <xdr:rowOff>133350</xdr:rowOff>
    </xdr:from>
    <xdr:to>
      <xdr:col>2</xdr:col>
      <xdr:colOff>142875</xdr:colOff>
      <xdr:row>7</xdr:row>
      <xdr:rowOff>19050</xdr:rowOff>
    </xdr:to>
    <xdr:sp>
      <xdr:nvSpPr>
        <xdr:cNvPr id="4" name="Straight Arrow Connector 4"/>
        <xdr:cNvSpPr>
          <a:spLocks/>
        </xdr:cNvSpPr>
      </xdr:nvSpPr>
      <xdr:spPr>
        <a:xfrm rot="5400000">
          <a:off x="1047750" y="742950"/>
          <a:ext cx="314325"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542925</xdr:colOff>
      <xdr:row>5</xdr:row>
      <xdr:rowOff>152400</xdr:rowOff>
    </xdr:from>
    <xdr:to>
      <xdr:col>2</xdr:col>
      <xdr:colOff>428625</xdr:colOff>
      <xdr:row>7</xdr:row>
      <xdr:rowOff>38100</xdr:rowOff>
    </xdr:to>
    <xdr:sp>
      <xdr:nvSpPr>
        <xdr:cNvPr id="5" name="Straight Arrow Connector 5"/>
        <xdr:cNvSpPr>
          <a:spLocks/>
        </xdr:cNvSpPr>
      </xdr:nvSpPr>
      <xdr:spPr>
        <a:xfrm rot="10800000" flipV="1">
          <a:off x="1152525" y="1085850"/>
          <a:ext cx="495300" cy="2476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7</xdr:row>
      <xdr:rowOff>152400</xdr:rowOff>
    </xdr:from>
    <xdr:to>
      <xdr:col>2</xdr:col>
      <xdr:colOff>314325</xdr:colOff>
      <xdr:row>8</xdr:row>
      <xdr:rowOff>57150</xdr:rowOff>
    </xdr:to>
    <xdr:sp>
      <xdr:nvSpPr>
        <xdr:cNvPr id="6" name="Straight Arrow Connector 6"/>
        <xdr:cNvSpPr>
          <a:spLocks/>
        </xdr:cNvSpPr>
      </xdr:nvSpPr>
      <xdr:spPr>
        <a:xfrm rot="10800000">
          <a:off x="1304925" y="1447800"/>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7</xdr:row>
      <xdr:rowOff>171450</xdr:rowOff>
    </xdr:from>
    <xdr:to>
      <xdr:col>2</xdr:col>
      <xdr:colOff>581025</xdr:colOff>
      <xdr:row>11</xdr:row>
      <xdr:rowOff>133350</xdr:rowOff>
    </xdr:to>
    <xdr:sp>
      <xdr:nvSpPr>
        <xdr:cNvPr id="7" name="Straight Arrow Connector 7"/>
        <xdr:cNvSpPr>
          <a:spLocks/>
        </xdr:cNvSpPr>
      </xdr:nvSpPr>
      <xdr:spPr>
        <a:xfrm rot="10800000">
          <a:off x="923925" y="1466850"/>
          <a:ext cx="876300" cy="6477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228600</xdr:colOff>
      <xdr:row>7</xdr:row>
      <xdr:rowOff>180975</xdr:rowOff>
    </xdr:from>
    <xdr:to>
      <xdr:col>1</xdr:col>
      <xdr:colOff>304800</xdr:colOff>
      <xdr:row>11</xdr:row>
      <xdr:rowOff>66675</xdr:rowOff>
    </xdr:to>
    <xdr:sp>
      <xdr:nvSpPr>
        <xdr:cNvPr id="8" name="Straight Arrow Connector 8"/>
        <xdr:cNvSpPr>
          <a:spLocks/>
        </xdr:cNvSpPr>
      </xdr:nvSpPr>
      <xdr:spPr>
        <a:xfrm rot="16200000" flipV="1">
          <a:off x="838200" y="1476375"/>
          <a:ext cx="76200"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5</xdr:row>
      <xdr:rowOff>0</xdr:rowOff>
    </xdr:from>
    <xdr:to>
      <xdr:col>7</xdr:col>
      <xdr:colOff>28575</xdr:colOff>
      <xdr:row>6</xdr:row>
      <xdr:rowOff>57150</xdr:rowOff>
    </xdr:to>
    <xdr:sp>
      <xdr:nvSpPr>
        <xdr:cNvPr id="9" name="Straight Arrow Connector 10"/>
        <xdr:cNvSpPr>
          <a:spLocks/>
        </xdr:cNvSpPr>
      </xdr:nvSpPr>
      <xdr:spPr>
        <a:xfrm>
          <a:off x="3810000" y="933450"/>
          <a:ext cx="485775" cy="2190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6</xdr:row>
      <xdr:rowOff>190500</xdr:rowOff>
    </xdr:from>
    <xdr:to>
      <xdr:col>7</xdr:col>
      <xdr:colOff>352425</xdr:colOff>
      <xdr:row>9</xdr:row>
      <xdr:rowOff>19050</xdr:rowOff>
    </xdr:to>
    <xdr:sp>
      <xdr:nvSpPr>
        <xdr:cNvPr id="10" name="Straight Arrow Connector 11"/>
        <xdr:cNvSpPr>
          <a:spLocks/>
        </xdr:cNvSpPr>
      </xdr:nvSpPr>
      <xdr:spPr>
        <a:xfrm rot="5400000" flipH="1" flipV="1">
          <a:off x="4429125" y="1285875"/>
          <a:ext cx="190500" cy="390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542925</xdr:colOff>
      <xdr:row>4</xdr:row>
      <xdr:rowOff>0</xdr:rowOff>
    </xdr:from>
    <xdr:to>
      <xdr:col>8</xdr:col>
      <xdr:colOff>66675</xdr:colOff>
      <xdr:row>6</xdr:row>
      <xdr:rowOff>9525</xdr:rowOff>
    </xdr:to>
    <xdr:sp>
      <xdr:nvSpPr>
        <xdr:cNvPr id="11" name="Straight Arrow Connector 12"/>
        <xdr:cNvSpPr>
          <a:spLocks/>
        </xdr:cNvSpPr>
      </xdr:nvSpPr>
      <xdr:spPr>
        <a:xfrm rot="5400000">
          <a:off x="4810125" y="771525"/>
          <a:ext cx="133350" cy="3333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76200</xdr:colOff>
      <xdr:row>7</xdr:row>
      <xdr:rowOff>0</xdr:rowOff>
    </xdr:from>
    <xdr:to>
      <xdr:col>8</xdr:col>
      <xdr:colOff>352425</xdr:colOff>
      <xdr:row>9</xdr:row>
      <xdr:rowOff>47625</xdr:rowOff>
    </xdr:to>
    <xdr:sp>
      <xdr:nvSpPr>
        <xdr:cNvPr id="12" name="Straight Arrow Connector 13"/>
        <xdr:cNvSpPr>
          <a:spLocks/>
        </xdr:cNvSpPr>
      </xdr:nvSpPr>
      <xdr:spPr>
        <a:xfrm rot="16200000" flipV="1">
          <a:off x="4953000" y="1295400"/>
          <a:ext cx="276225" cy="4095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06"/>
  <sheetViews>
    <sheetView zoomScalePageLayoutView="0" workbookViewId="0" topLeftCell="A1">
      <selection activeCell="A1" sqref="A1"/>
    </sheetView>
  </sheetViews>
  <sheetFormatPr defaultColWidth="9.140625" defaultRowHeight="12.75"/>
  <cols>
    <col min="1" max="1" width="95.140625" style="189" customWidth="1"/>
    <col min="2" max="2" width="9.140625" style="189" customWidth="1"/>
    <col min="3" max="3" width="19.57421875" style="189" bestFit="1" customWidth="1"/>
    <col min="4" max="7" width="9.140625" style="189" customWidth="1"/>
    <col min="8" max="8" width="14.8515625" style="189" customWidth="1"/>
    <col min="9" max="16384" width="9.140625" style="189" customWidth="1"/>
  </cols>
  <sheetData>
    <row r="1" spans="1:3" ht="18">
      <c r="A1" s="197" t="s">
        <v>2195</v>
      </c>
      <c r="C1" s="188"/>
    </row>
    <row r="2" ht="15.75">
      <c r="A2" s="199" t="s">
        <v>2219</v>
      </c>
    </row>
    <row r="3" spans="1:7" ht="12.75">
      <c r="A3" s="188"/>
      <c r="C3" s="99"/>
      <c r="G3" s="99"/>
    </row>
    <row r="4" spans="1:7" ht="12.75">
      <c r="A4" s="188" t="s">
        <v>2217</v>
      </c>
      <c r="G4" s="99"/>
    </row>
    <row r="5" spans="1:7" ht="12.75">
      <c r="A5" s="192" t="s">
        <v>2198</v>
      </c>
      <c r="B5" s="190"/>
      <c r="G5" s="99"/>
    </row>
    <row r="6" spans="1:7" ht="12.75">
      <c r="A6" s="207" t="s">
        <v>2142</v>
      </c>
      <c r="B6" s="190"/>
      <c r="G6" s="99"/>
    </row>
    <row r="7" spans="1:3" ht="12.75">
      <c r="A7" s="207" t="s">
        <v>2143</v>
      </c>
      <c r="B7" s="190"/>
      <c r="C7" s="99"/>
    </row>
    <row r="8" spans="1:3" ht="12.75">
      <c r="A8" s="207"/>
      <c r="B8" s="190"/>
      <c r="C8" s="99"/>
    </row>
    <row r="10" ht="12.75">
      <c r="A10" s="188" t="s">
        <v>2225</v>
      </c>
    </row>
    <row r="11" ht="12.75">
      <c r="A11" s="195" t="s">
        <v>2334</v>
      </c>
    </row>
    <row r="12" ht="12.75">
      <c r="A12" s="99"/>
    </row>
    <row r="13" ht="12.75">
      <c r="A13" s="227" t="s">
        <v>2218</v>
      </c>
    </row>
    <row r="14" spans="1:9" ht="12.75">
      <c r="A14" s="225" t="s">
        <v>2220</v>
      </c>
      <c r="B14" s="194"/>
      <c r="C14" s="104"/>
      <c r="D14" s="194"/>
      <c r="E14" s="194"/>
      <c r="F14" s="194"/>
      <c r="G14" s="194"/>
      <c r="H14" s="194"/>
      <c r="I14" s="194"/>
    </row>
    <row r="15" spans="1:9" ht="12.75">
      <c r="A15" s="225"/>
      <c r="B15" s="194"/>
      <c r="C15" s="104"/>
      <c r="D15" s="194"/>
      <c r="E15" s="194"/>
      <c r="F15" s="194"/>
      <c r="G15" s="194"/>
      <c r="H15" s="194"/>
      <c r="I15" s="194"/>
    </row>
    <row r="16" spans="1:9" ht="12.75">
      <c r="A16" s="227" t="s">
        <v>2197</v>
      </c>
      <c r="B16" s="194"/>
      <c r="C16" s="104"/>
      <c r="D16" s="194"/>
      <c r="E16" s="194"/>
      <c r="F16" s="194"/>
      <c r="G16" s="194"/>
      <c r="H16" s="194"/>
      <c r="I16" s="194"/>
    </row>
    <row r="17" spans="1:9" ht="12.75" customHeight="1">
      <c r="A17" s="369" t="s">
        <v>2261</v>
      </c>
      <c r="B17" s="194"/>
      <c r="C17" s="217"/>
      <c r="D17" s="368"/>
      <c r="E17" s="368"/>
      <c r="F17" s="368"/>
      <c r="G17" s="368"/>
      <c r="H17" s="217"/>
      <c r="I17" s="194"/>
    </row>
    <row r="18" spans="1:9" ht="12.75" customHeight="1">
      <c r="A18" s="369"/>
      <c r="B18" s="194"/>
      <c r="C18" s="217"/>
      <c r="D18" s="368"/>
      <c r="E18" s="368"/>
      <c r="F18" s="368"/>
      <c r="G18" s="368"/>
      <c r="H18" s="217"/>
      <c r="I18" s="194"/>
    </row>
    <row r="19" spans="1:9" ht="12.75" customHeight="1">
      <c r="A19" s="369"/>
      <c r="B19" s="194"/>
      <c r="C19" s="218"/>
      <c r="D19" s="218"/>
      <c r="E19" s="218"/>
      <c r="F19" s="218"/>
      <c r="G19" s="218"/>
      <c r="H19" s="218"/>
      <c r="I19" s="194"/>
    </row>
    <row r="20" spans="1:9" ht="12.75" customHeight="1">
      <c r="A20" s="369"/>
      <c r="B20" s="194"/>
      <c r="C20" s="236"/>
      <c r="D20" s="236"/>
      <c r="E20" s="236"/>
      <c r="F20" s="236"/>
      <c r="G20" s="236"/>
      <c r="H20" s="236"/>
      <c r="I20" s="194"/>
    </row>
    <row r="21" spans="1:9" ht="12.75" customHeight="1">
      <c r="A21" s="369"/>
      <c r="B21" s="194"/>
      <c r="C21" s="236"/>
      <c r="D21" s="236"/>
      <c r="E21" s="236"/>
      <c r="F21" s="236"/>
      <c r="G21" s="236"/>
      <c r="H21" s="236"/>
      <c r="I21" s="194"/>
    </row>
    <row r="22" spans="1:9" ht="12.75" customHeight="1">
      <c r="A22" s="207"/>
      <c r="B22" s="194"/>
      <c r="C22" s="218"/>
      <c r="D22" s="218"/>
      <c r="E22" s="218"/>
      <c r="F22" s="218"/>
      <c r="G22" s="218"/>
      <c r="H22" s="218"/>
      <c r="I22" s="194"/>
    </row>
    <row r="23" spans="1:9" ht="12.75">
      <c r="A23" s="227" t="s">
        <v>2205</v>
      </c>
      <c r="B23" s="214"/>
      <c r="C23" s="215"/>
      <c r="D23" s="216"/>
      <c r="E23" s="216"/>
      <c r="F23" s="216"/>
      <c r="G23" s="216"/>
      <c r="H23" s="215"/>
      <c r="I23" s="194"/>
    </row>
    <row r="24" ht="12.75" customHeight="1">
      <c r="A24" s="370" t="s">
        <v>2263</v>
      </c>
    </row>
    <row r="25" ht="12.75" customHeight="1">
      <c r="A25" s="370"/>
    </row>
    <row r="26" spans="1:3" ht="12.75" customHeight="1">
      <c r="A26" s="370"/>
      <c r="C26" s="112"/>
    </row>
    <row r="27" spans="1:3" ht="12.75" customHeight="1">
      <c r="A27" s="370"/>
      <c r="C27" s="99"/>
    </row>
    <row r="28" spans="1:3" ht="12.75" customHeight="1">
      <c r="A28" s="370"/>
      <c r="C28" s="99"/>
    </row>
    <row r="29" ht="12.75" customHeight="1">
      <c r="A29" s="226"/>
    </row>
    <row r="30" spans="1:9" ht="12.75">
      <c r="A30" s="227" t="s">
        <v>2206</v>
      </c>
      <c r="B30" s="214"/>
      <c r="C30" s="217"/>
      <c r="D30" s="368"/>
      <c r="E30" s="368"/>
      <c r="F30" s="368"/>
      <c r="G30" s="368"/>
      <c r="H30" s="217"/>
      <c r="I30" s="194"/>
    </row>
    <row r="31" ht="12.75" customHeight="1">
      <c r="A31" s="226" t="s">
        <v>2221</v>
      </c>
    </row>
    <row r="32" ht="12.75" customHeight="1">
      <c r="A32" s="195"/>
    </row>
    <row r="33" spans="1:9" ht="12.75">
      <c r="A33" s="227" t="s">
        <v>2207</v>
      </c>
      <c r="B33" s="214"/>
      <c r="C33" s="217"/>
      <c r="D33" s="368"/>
      <c r="E33" s="368"/>
      <c r="F33" s="368"/>
      <c r="G33" s="368"/>
      <c r="H33" s="217"/>
      <c r="I33" s="194"/>
    </row>
    <row r="34" ht="12.75" customHeight="1">
      <c r="A34" s="367" t="s">
        <v>2475</v>
      </c>
    </row>
    <row r="35" ht="12.75" customHeight="1">
      <c r="A35" s="367"/>
    </row>
    <row r="36" ht="12.75" customHeight="1">
      <c r="A36" s="367"/>
    </row>
    <row r="37" ht="12.75" customHeight="1">
      <c r="A37" s="367"/>
    </row>
    <row r="38" ht="12.75" customHeight="1">
      <c r="A38" s="367"/>
    </row>
    <row r="39" ht="12.75" customHeight="1">
      <c r="A39" s="367"/>
    </row>
    <row r="40" ht="12.75" customHeight="1">
      <c r="A40" s="332"/>
    </row>
    <row r="41" ht="12.75" customHeight="1">
      <c r="A41" s="227" t="s">
        <v>2335</v>
      </c>
    </row>
    <row r="42" ht="12.75" customHeight="1">
      <c r="A42" s="367" t="s">
        <v>2476</v>
      </c>
    </row>
    <row r="43" ht="12.75" customHeight="1">
      <c r="A43" s="367"/>
    </row>
    <row r="44" ht="12.75" customHeight="1">
      <c r="A44" s="367"/>
    </row>
    <row r="45" ht="12.75" customHeight="1">
      <c r="A45" s="367"/>
    </row>
    <row r="46" ht="12.75" customHeight="1">
      <c r="A46" s="195"/>
    </row>
    <row r="47" spans="1:9" ht="12.75">
      <c r="A47" s="227" t="s">
        <v>2336</v>
      </c>
      <c r="B47" s="214"/>
      <c r="C47" s="217"/>
      <c r="D47" s="368"/>
      <c r="E47" s="368"/>
      <c r="F47" s="368"/>
      <c r="G47" s="368"/>
      <c r="H47" s="217"/>
      <c r="I47" s="194"/>
    </row>
    <row r="48" ht="12.75" customHeight="1">
      <c r="A48" s="367" t="s">
        <v>2222</v>
      </c>
    </row>
    <row r="49" ht="12.75" customHeight="1">
      <c r="A49" s="367"/>
    </row>
    <row r="50" ht="12.75" customHeight="1">
      <c r="A50" s="195"/>
    </row>
    <row r="51" spans="1:9" ht="12.75">
      <c r="A51" s="227" t="s">
        <v>2337</v>
      </c>
      <c r="B51" s="214"/>
      <c r="C51" s="217"/>
      <c r="D51" s="368"/>
      <c r="E51" s="368"/>
      <c r="F51" s="368"/>
      <c r="G51" s="368"/>
      <c r="H51" s="217"/>
      <c r="I51" s="194"/>
    </row>
    <row r="52" ht="12.75" customHeight="1">
      <c r="A52" s="367" t="s">
        <v>2223</v>
      </c>
    </row>
    <row r="53" ht="12.75" customHeight="1">
      <c r="A53" s="367"/>
    </row>
    <row r="54" ht="12.75" customHeight="1">
      <c r="A54" s="367"/>
    </row>
    <row r="55" ht="12.75" customHeight="1">
      <c r="A55" s="239"/>
    </row>
    <row r="56" ht="12.75" customHeight="1">
      <c r="A56" s="227" t="s">
        <v>2338</v>
      </c>
    </row>
    <row r="57" ht="12.75" customHeight="1">
      <c r="A57" s="367" t="s">
        <v>2468</v>
      </c>
    </row>
    <row r="58" ht="12.75" customHeight="1">
      <c r="A58" s="367"/>
    </row>
    <row r="59" ht="12.75" customHeight="1">
      <c r="A59" s="367"/>
    </row>
    <row r="60" ht="12.75" customHeight="1">
      <c r="A60" s="367"/>
    </row>
    <row r="61" ht="12.75" customHeight="1">
      <c r="A61" s="367"/>
    </row>
    <row r="62" ht="12.75" customHeight="1">
      <c r="A62" s="367"/>
    </row>
    <row r="63" ht="12.75" customHeight="1">
      <c r="A63" s="364"/>
    </row>
    <row r="64" ht="12.75" customHeight="1">
      <c r="A64" s="226"/>
    </row>
    <row r="65" spans="1:8" ht="12.75">
      <c r="A65" s="188" t="s">
        <v>2226</v>
      </c>
      <c r="F65" s="194"/>
      <c r="G65" s="194"/>
      <c r="H65" s="194"/>
    </row>
    <row r="66" spans="1:8" ht="12.75" customHeight="1">
      <c r="A66" s="369" t="s">
        <v>2269</v>
      </c>
      <c r="F66" s="194"/>
      <c r="G66" s="194"/>
      <c r="H66" s="194"/>
    </row>
    <row r="67" spans="1:8" ht="12.75">
      <c r="A67" s="369"/>
      <c r="F67" s="194"/>
      <c r="G67" s="194"/>
      <c r="H67" s="194"/>
    </row>
    <row r="68" spans="1:8" ht="12.75">
      <c r="A68" s="369"/>
      <c r="F68" s="194"/>
      <c r="G68" s="194"/>
      <c r="H68" s="194"/>
    </row>
    <row r="69" spans="1:8" ht="12.75">
      <c r="A69" s="369"/>
      <c r="F69" s="194"/>
      <c r="G69" s="194"/>
      <c r="H69" s="194"/>
    </row>
    <row r="70" ht="12.75">
      <c r="A70" s="369"/>
    </row>
    <row r="71" ht="12.75" customHeight="1">
      <c r="A71" s="369"/>
    </row>
    <row r="72" ht="12.75">
      <c r="A72" s="369"/>
    </row>
    <row r="73" ht="12.75">
      <c r="A73" s="369"/>
    </row>
    <row r="74" ht="12.75">
      <c r="A74" s="369"/>
    </row>
    <row r="75" ht="12.75">
      <c r="A75" s="369"/>
    </row>
    <row r="76" ht="12.75">
      <c r="A76" s="369"/>
    </row>
    <row r="77" spans="1:3" ht="12.75">
      <c r="A77" s="369"/>
      <c r="C77" s="99"/>
    </row>
    <row r="78" spans="1:9" ht="12.75">
      <c r="A78" s="369"/>
      <c r="I78" s="194"/>
    </row>
    <row r="79" spans="1:9" ht="12.75">
      <c r="A79" s="369"/>
      <c r="I79" s="194"/>
    </row>
    <row r="80" spans="1:9" ht="12.75">
      <c r="A80" s="369" t="s">
        <v>2270</v>
      </c>
      <c r="I80" s="194"/>
    </row>
    <row r="81" spans="1:9" ht="12.75">
      <c r="A81" s="369"/>
      <c r="I81" s="194"/>
    </row>
    <row r="82" spans="1:9" ht="12.75">
      <c r="A82" s="369"/>
      <c r="I82" s="194"/>
    </row>
    <row r="83" ht="12.75">
      <c r="A83" s="369"/>
    </row>
    <row r="84" spans="1:4" ht="12.75">
      <c r="A84" s="369"/>
      <c r="C84" s="196"/>
      <c r="D84" s="196"/>
    </row>
    <row r="85" spans="1:4" ht="12.75">
      <c r="A85" s="369"/>
      <c r="C85" s="196"/>
      <c r="D85" s="196"/>
    </row>
    <row r="86" spans="1:4" ht="12.75">
      <c r="A86" s="369"/>
      <c r="C86" s="196"/>
      <c r="D86" s="196"/>
    </row>
    <row r="87" spans="1:4" ht="12.75">
      <c r="A87" s="369"/>
      <c r="C87" s="196"/>
      <c r="D87" s="196"/>
    </row>
    <row r="88" spans="1:4" ht="12.75">
      <c r="A88" s="369"/>
      <c r="C88" s="196"/>
      <c r="D88" s="196"/>
    </row>
    <row r="89" spans="1:4" ht="12.75">
      <c r="A89" s="369"/>
      <c r="C89" s="196"/>
      <c r="D89" s="196"/>
    </row>
    <row r="90" spans="1:4" ht="12.75">
      <c r="A90" s="369"/>
      <c r="C90" s="196"/>
      <c r="D90" s="196"/>
    </row>
    <row r="91" spans="1:4" ht="12.75">
      <c r="A91" s="365"/>
      <c r="C91" s="196"/>
      <c r="D91" s="196"/>
    </row>
    <row r="92" spans="1:4" ht="12.75">
      <c r="A92" s="365"/>
      <c r="C92" s="196"/>
      <c r="D92" s="196"/>
    </row>
    <row r="93" spans="1:4" ht="12.75">
      <c r="A93" s="223" t="s">
        <v>2472</v>
      </c>
      <c r="C93" s="196"/>
      <c r="D93" s="196"/>
    </row>
    <row r="94" spans="1:4" ht="12.75">
      <c r="A94" s="369" t="s">
        <v>2474</v>
      </c>
      <c r="C94" s="196"/>
      <c r="D94" s="196"/>
    </row>
    <row r="95" spans="1:4" ht="12.75">
      <c r="A95" s="369"/>
      <c r="C95" s="196"/>
      <c r="D95" s="196"/>
    </row>
    <row r="96" spans="1:4" ht="12.75">
      <c r="A96" s="369"/>
      <c r="C96" s="196"/>
      <c r="D96" s="196"/>
    </row>
    <row r="97" spans="1:4" ht="12.75">
      <c r="A97" s="365"/>
      <c r="C97" s="196"/>
      <c r="D97" s="196"/>
    </row>
    <row r="98" ht="12.75">
      <c r="A98" s="219"/>
    </row>
    <row r="99" ht="12.75">
      <c r="A99" s="223" t="s">
        <v>2473</v>
      </c>
    </row>
    <row r="100" ht="12.75" customHeight="1">
      <c r="A100" s="369" t="s">
        <v>2471</v>
      </c>
    </row>
    <row r="101" ht="12.75">
      <c r="A101" s="369"/>
    </row>
    <row r="102" ht="12.75">
      <c r="A102" s="190"/>
    </row>
    <row r="103" ht="12.75">
      <c r="A103" s="190"/>
    </row>
    <row r="104" ht="15.75">
      <c r="A104" s="366"/>
    </row>
    <row r="106" spans="2:9" ht="12.75">
      <c r="B106" s="194"/>
      <c r="C106" s="217"/>
      <c r="D106" s="368"/>
      <c r="E106" s="368"/>
      <c r="F106" s="368"/>
      <c r="G106" s="368"/>
      <c r="H106" s="217"/>
      <c r="I106" s="194"/>
    </row>
  </sheetData>
  <sheetProtection/>
  <mergeCells count="18">
    <mergeCell ref="A17:A21"/>
    <mergeCell ref="A34:A39"/>
    <mergeCell ref="D30:G30"/>
    <mergeCell ref="A57:A62"/>
    <mergeCell ref="A94:A96"/>
    <mergeCell ref="D33:G33"/>
    <mergeCell ref="D47:G47"/>
    <mergeCell ref="D51:G51"/>
    <mergeCell ref="A42:A45"/>
    <mergeCell ref="D106:G106"/>
    <mergeCell ref="A52:A54"/>
    <mergeCell ref="A48:A49"/>
    <mergeCell ref="D17:G17"/>
    <mergeCell ref="D18:G18"/>
    <mergeCell ref="A100:A101"/>
    <mergeCell ref="A24:A28"/>
    <mergeCell ref="A66:A79"/>
    <mergeCell ref="A80:A90"/>
  </mergeCells>
  <hyperlinks>
    <hyperlink ref="A13" location="Tab1" display="(1) Instructions"/>
    <hyperlink ref="A30" location="Tab4" display="(4) Glossary"/>
    <hyperlink ref="A16" location="Tab2" display="(2) Lighting Form"/>
    <hyperlink ref="A33" location="Tab5" display="(5) Wattage Table"/>
    <hyperlink ref="A47" location="Tab7" display="(7) Fixture Code Legend"/>
    <hyperlink ref="A51" location="Tab8" display="(8) Fixture Code Generator"/>
    <hyperlink ref="A23" location="Tab3" display="(3) User Input"/>
    <hyperlink ref="A56" location="Tab9" display="(9) Prescriptive Table"/>
    <hyperlink ref="A41" location="Tab6" display="(6) Extension"/>
  </hyperlinks>
  <printOptions/>
  <pageMargins left="0.7" right="0.7" top="0.75" bottom="0.75" header="0.3" footer="0.3"/>
  <pageSetup horizontalDpi="600" verticalDpi="600" orientation="portrait" r:id="rId1"/>
  <rowBreaks count="1" manualBreakCount="1">
    <brk id="64"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H113"/>
  <sheetViews>
    <sheetView zoomScale="70" zoomScaleNormal="70" zoomScaleSheetLayoutView="57"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8.28125" style="27" customWidth="1"/>
    <col min="2" max="2" width="28.00390625" style="27" customWidth="1"/>
    <col min="3" max="3" width="8.28125" style="27" customWidth="1"/>
    <col min="4" max="4" width="18.57421875" style="27" customWidth="1"/>
    <col min="5" max="5" width="16.8515625" style="27" customWidth="1"/>
    <col min="6" max="6" width="13.8515625" style="27" customWidth="1"/>
    <col min="7" max="7" width="15.140625" style="27" customWidth="1"/>
    <col min="8" max="8" width="10.7109375" style="27" customWidth="1"/>
    <col min="9" max="9" width="16.140625" style="27" customWidth="1"/>
    <col min="10" max="12" width="13.7109375" style="27" customWidth="1"/>
    <col min="13" max="13" width="10.7109375" style="27" customWidth="1"/>
    <col min="14" max="14" width="17.00390625" style="27" customWidth="1"/>
    <col min="15" max="17" width="13.7109375" style="27" customWidth="1"/>
    <col min="18" max="18" width="14.7109375" style="27" customWidth="1"/>
    <col min="19" max="19" width="15.140625" style="27" customWidth="1"/>
    <col min="20" max="20" width="13.28125" style="27" customWidth="1"/>
    <col min="21" max="21" width="13.57421875" style="27" customWidth="1"/>
    <col min="22" max="22" width="12.421875" style="27" customWidth="1"/>
    <col min="23" max="23" width="12.421875" style="40" customWidth="1"/>
    <col min="24" max="24" width="11.57421875" style="28" customWidth="1"/>
    <col min="25" max="25" width="14.7109375" style="29" customWidth="1"/>
    <col min="26" max="26" width="33.421875" style="95" bestFit="1" customWidth="1"/>
    <col min="27" max="29" width="8.8515625" style="104" customWidth="1"/>
    <col min="30" max="30" width="22.00390625" style="104" bestFit="1" customWidth="1"/>
    <col min="31" max="33" width="8.8515625" style="104" customWidth="1"/>
    <col min="34" max="34" width="35.8515625" style="104" customWidth="1"/>
    <col min="35" max="35" width="8.8515625" style="104" customWidth="1"/>
    <col min="36" max="36" width="11.28125" style="104" bestFit="1" customWidth="1"/>
    <col min="37" max="37" width="10.00390625" style="104" bestFit="1" customWidth="1"/>
    <col min="38" max="38" width="8.8515625" style="104" customWidth="1"/>
    <col min="39" max="39" width="35.421875" style="104" customWidth="1"/>
    <col min="40" max="84" width="8.8515625" style="104" customWidth="1"/>
    <col min="85" max="86" width="9.140625" style="95" customWidth="1"/>
    <col min="87" max="16384" width="9.140625" style="29" customWidth="1"/>
  </cols>
  <sheetData>
    <row r="1" spans="1:32" ht="62.25" customHeight="1">
      <c r="A1" s="79" t="s">
        <v>2196</v>
      </c>
      <c r="B1" s="80"/>
      <c r="C1" s="80" t="s">
        <v>753</v>
      </c>
      <c r="D1" s="80"/>
      <c r="F1" s="80"/>
      <c r="G1" s="81" t="s">
        <v>2177</v>
      </c>
      <c r="H1" s="80"/>
      <c r="J1" s="80"/>
      <c r="K1" s="80"/>
      <c r="L1" s="80"/>
      <c r="M1" s="80"/>
      <c r="N1" s="80"/>
      <c r="O1" s="80"/>
      <c r="P1" s="80"/>
      <c r="Q1" s="80"/>
      <c r="R1" s="80"/>
      <c r="S1" s="80"/>
      <c r="T1" s="80"/>
      <c r="U1" s="80"/>
      <c r="V1" s="80"/>
      <c r="W1" s="82"/>
      <c r="X1" s="83"/>
      <c r="Y1" s="220"/>
      <c r="Z1" s="220"/>
      <c r="AA1" s="220"/>
      <c r="AB1" s="220"/>
      <c r="AC1" s="220"/>
      <c r="AD1" s="220"/>
      <c r="AE1" s="220"/>
      <c r="AF1" s="220"/>
    </row>
    <row r="2" spans="1:36" ht="24.75" customHeight="1" thickBot="1">
      <c r="A2" s="372" t="s">
        <v>469</v>
      </c>
      <c r="B2" s="372"/>
      <c r="C2" s="376"/>
      <c r="D2" s="376"/>
      <c r="E2" s="376"/>
      <c r="F2" s="220"/>
      <c r="G2" s="374" t="s">
        <v>2208</v>
      </c>
      <c r="H2" s="374"/>
      <c r="I2" s="374"/>
      <c r="J2" s="376" t="s">
        <v>1999</v>
      </c>
      <c r="K2" s="376"/>
      <c r="L2" s="376"/>
      <c r="M2" s="80"/>
      <c r="N2" s="371" t="s">
        <v>2216</v>
      </c>
      <c r="O2" s="371"/>
      <c r="P2" s="371"/>
      <c r="Q2" s="371"/>
      <c r="R2" s="371"/>
      <c r="S2" s="371"/>
      <c r="T2" s="371"/>
      <c r="U2" s="371"/>
      <c r="V2" s="371"/>
      <c r="W2" s="371"/>
      <c r="X2" s="371"/>
      <c r="Y2" s="220"/>
      <c r="Z2" s="220"/>
      <c r="AA2" s="220"/>
      <c r="AB2" s="220"/>
      <c r="AC2" s="220"/>
      <c r="AD2" s="220"/>
      <c r="AE2" s="220"/>
      <c r="AF2" s="220"/>
      <c r="AG2" s="220"/>
      <c r="AH2" s="220"/>
      <c r="AI2" s="220"/>
      <c r="AJ2" s="220"/>
    </row>
    <row r="3" spans="1:36" ht="24.75" customHeight="1" thickBot="1">
      <c r="A3" s="373" t="s">
        <v>2010</v>
      </c>
      <c r="B3" s="373"/>
      <c r="C3" s="377"/>
      <c r="D3" s="377"/>
      <c r="E3" s="377"/>
      <c r="F3" s="220"/>
      <c r="G3" s="373" t="s">
        <v>2211</v>
      </c>
      <c r="H3" s="373"/>
      <c r="I3" s="373"/>
      <c r="J3" s="379">
        <f>VLOOKUP(J2,Z10:AB30,2,FALSE)</f>
        <v>2808</v>
      </c>
      <c r="K3" s="379"/>
      <c r="L3" s="379"/>
      <c r="M3" s="80"/>
      <c r="N3" s="371"/>
      <c r="O3" s="371"/>
      <c r="P3" s="371"/>
      <c r="Q3" s="371"/>
      <c r="R3" s="371"/>
      <c r="S3" s="371"/>
      <c r="T3" s="371"/>
      <c r="U3" s="371"/>
      <c r="V3" s="371"/>
      <c r="W3" s="371"/>
      <c r="X3" s="371"/>
      <c r="Y3" s="220"/>
      <c r="Z3" s="220"/>
      <c r="AA3" s="220"/>
      <c r="AB3" s="220"/>
      <c r="AC3" s="220"/>
      <c r="AD3" s="220"/>
      <c r="AE3" s="220"/>
      <c r="AF3" s="220"/>
      <c r="AG3" s="220"/>
      <c r="AH3" s="220"/>
      <c r="AI3" s="220"/>
      <c r="AJ3" s="220"/>
    </row>
    <row r="4" spans="1:36" ht="24.75" customHeight="1" thickBot="1">
      <c r="A4" s="373" t="s">
        <v>17</v>
      </c>
      <c r="B4" s="373"/>
      <c r="C4" s="378"/>
      <c r="D4" s="378"/>
      <c r="E4" s="378"/>
      <c r="F4" s="220"/>
      <c r="G4" s="375" t="s">
        <v>2210</v>
      </c>
      <c r="H4" s="375"/>
      <c r="I4" s="375"/>
      <c r="J4" s="379">
        <f>VLOOKUP(J2,Z10:AB30,3,FALSE)</f>
        <v>0.84</v>
      </c>
      <c r="K4" s="379"/>
      <c r="L4" s="379"/>
      <c r="M4" s="80"/>
      <c r="N4" s="371"/>
      <c r="O4" s="371"/>
      <c r="P4" s="371"/>
      <c r="Q4" s="371"/>
      <c r="R4" s="371"/>
      <c r="S4" s="371"/>
      <c r="T4" s="371"/>
      <c r="U4" s="371"/>
      <c r="V4" s="371"/>
      <c r="W4" s="371"/>
      <c r="X4" s="371"/>
      <c r="Y4" s="220"/>
      <c r="Z4" s="220"/>
      <c r="AA4" s="220"/>
      <c r="AB4" s="220"/>
      <c r="AC4" s="220"/>
      <c r="AD4" s="220"/>
      <c r="AE4" s="220"/>
      <c r="AF4" s="220"/>
      <c r="AG4" s="220"/>
      <c r="AH4" s="220"/>
      <c r="AI4" s="220"/>
      <c r="AJ4" s="220"/>
    </row>
    <row r="5" spans="1:86" s="30" customFormat="1" ht="30" customHeight="1">
      <c r="A5" s="84"/>
      <c r="B5" s="84"/>
      <c r="C5" s="84"/>
      <c r="D5" s="84"/>
      <c r="E5" s="84"/>
      <c r="F5" s="220"/>
      <c r="G5" s="84"/>
      <c r="H5" s="84"/>
      <c r="I5" s="84"/>
      <c r="J5" s="84"/>
      <c r="K5" s="84"/>
      <c r="L5" s="84"/>
      <c r="M5" s="84"/>
      <c r="N5" s="371"/>
      <c r="O5" s="371"/>
      <c r="P5" s="371"/>
      <c r="Q5" s="371"/>
      <c r="R5" s="371"/>
      <c r="S5" s="371"/>
      <c r="T5" s="371"/>
      <c r="U5" s="371"/>
      <c r="V5" s="371"/>
      <c r="W5" s="371"/>
      <c r="X5" s="371"/>
      <c r="Y5" s="220"/>
      <c r="Z5" s="220"/>
      <c r="AA5" s="220"/>
      <c r="AB5" s="220"/>
      <c r="AC5" s="220"/>
      <c r="AD5" s="220"/>
      <c r="AE5" s="220"/>
      <c r="AF5" s="220"/>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00"/>
      <c r="CH5" s="100"/>
    </row>
    <row r="6" spans="1:86" s="30" customFormat="1" ht="15" customHeight="1" thickBot="1">
      <c r="A6" s="187"/>
      <c r="B6" s="186" t="s">
        <v>2032</v>
      </c>
      <c r="C6" s="64"/>
      <c r="D6" s="186" t="s">
        <v>2031</v>
      </c>
      <c r="E6" s="84"/>
      <c r="F6" s="220"/>
      <c r="G6" s="84"/>
      <c r="H6" s="84"/>
      <c r="I6" s="84"/>
      <c r="J6" s="84"/>
      <c r="K6" s="84"/>
      <c r="L6" s="84"/>
      <c r="M6" s="84"/>
      <c r="N6" s="84"/>
      <c r="O6" s="84"/>
      <c r="P6" s="84"/>
      <c r="Q6" s="84"/>
      <c r="R6" s="220"/>
      <c r="S6" s="220"/>
      <c r="T6" s="220"/>
      <c r="U6" s="220"/>
      <c r="V6" s="220"/>
      <c r="W6" s="220"/>
      <c r="X6" s="220"/>
      <c r="Y6" s="220"/>
      <c r="Z6" s="220"/>
      <c r="AA6" s="220"/>
      <c r="AB6" s="220"/>
      <c r="AC6" s="220"/>
      <c r="AD6" s="220"/>
      <c r="AE6" s="220"/>
      <c r="AF6" s="220"/>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00"/>
      <c r="CH6" s="100"/>
    </row>
    <row r="7" spans="1:86" s="26" customFormat="1" ht="18.75" customHeight="1" thickBot="1">
      <c r="A7" s="85"/>
      <c r="B7" s="85"/>
      <c r="C7" s="85"/>
      <c r="D7" s="85"/>
      <c r="E7" s="85"/>
      <c r="F7" s="224"/>
      <c r="G7" s="94"/>
      <c r="H7" s="86" t="s">
        <v>19</v>
      </c>
      <c r="I7" s="87"/>
      <c r="J7" s="87"/>
      <c r="K7" s="88"/>
      <c r="L7" s="89"/>
      <c r="M7" s="90" t="s">
        <v>20</v>
      </c>
      <c r="N7" s="91"/>
      <c r="O7" s="91"/>
      <c r="P7" s="92"/>
      <c r="Q7" s="93"/>
      <c r="R7" s="224"/>
      <c r="S7" s="224"/>
      <c r="T7" s="224"/>
      <c r="U7" s="224"/>
      <c r="V7" s="224"/>
      <c r="W7" s="224"/>
      <c r="X7" s="224"/>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row>
    <row r="8" spans="1:86" s="43" customFormat="1" ht="55.5" customHeight="1" thickBot="1">
      <c r="A8" s="336" t="s">
        <v>482</v>
      </c>
      <c r="B8" s="337" t="s">
        <v>23</v>
      </c>
      <c r="C8" s="334" t="s">
        <v>18</v>
      </c>
      <c r="D8" s="334" t="s">
        <v>21</v>
      </c>
      <c r="E8" s="115" t="s">
        <v>2212</v>
      </c>
      <c r="F8" s="338" t="s">
        <v>474</v>
      </c>
      <c r="G8" s="114" t="s">
        <v>2192</v>
      </c>
      <c r="H8" s="336" t="s">
        <v>476</v>
      </c>
      <c r="I8" s="337" t="s">
        <v>2213</v>
      </c>
      <c r="J8" s="334" t="s">
        <v>477</v>
      </c>
      <c r="K8" s="334" t="s">
        <v>467</v>
      </c>
      <c r="L8" s="73" t="s">
        <v>2188</v>
      </c>
      <c r="M8" s="339" t="s">
        <v>478</v>
      </c>
      <c r="N8" s="337" t="s">
        <v>2214</v>
      </c>
      <c r="O8" s="334" t="s">
        <v>2050</v>
      </c>
      <c r="P8" s="334" t="s">
        <v>468</v>
      </c>
      <c r="Q8" s="73" t="s">
        <v>2187</v>
      </c>
      <c r="R8" s="336" t="s">
        <v>481</v>
      </c>
      <c r="S8" s="337" t="s">
        <v>471</v>
      </c>
      <c r="T8" s="337" t="s">
        <v>472</v>
      </c>
      <c r="U8" s="334" t="s">
        <v>473</v>
      </c>
      <c r="V8" s="334" t="s">
        <v>475</v>
      </c>
      <c r="W8" s="340" t="s">
        <v>2193</v>
      </c>
      <c r="X8" s="341" t="s">
        <v>22</v>
      </c>
      <c r="Y8" s="101"/>
      <c r="Z8" s="183" t="s">
        <v>2215</v>
      </c>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01"/>
      <c r="CF8" s="101"/>
      <c r="CG8" s="101"/>
      <c r="CH8" s="101"/>
    </row>
    <row r="9" spans="1:86" s="31" customFormat="1" ht="15.75" customHeight="1">
      <c r="A9" s="118" t="s">
        <v>470</v>
      </c>
      <c r="B9" s="119" t="s">
        <v>480</v>
      </c>
      <c r="C9" s="120">
        <v>2</v>
      </c>
      <c r="D9" s="121" t="s">
        <v>1987</v>
      </c>
      <c r="E9" s="122" t="s">
        <v>2011</v>
      </c>
      <c r="F9" s="126">
        <v>2808</v>
      </c>
      <c r="G9" s="123" t="s">
        <v>2040</v>
      </c>
      <c r="H9" s="124">
        <v>3</v>
      </c>
      <c r="I9" s="125" t="s">
        <v>958</v>
      </c>
      <c r="J9" s="333">
        <f>IF(I9="","",IF(ISERROR(VLOOKUP(I9,'Wattage Table'!$A$3:$G$884,7,0)),IF(ISERROR(VLOOKUP(I9,Extension!$A$5:$G$39,7,0)),"N/A",VLOOKUP(I9,Extension!$A$5:$G$39,7,0)),VLOOKUP(I9,'Wattage Table'!$A$3:$G$884,7,0)))</f>
        <v>112</v>
      </c>
      <c r="K9" s="335">
        <f>IF(I9="","",IF(J9="N/A","N/A",(H9*J9)/1000))</f>
        <v>0.336</v>
      </c>
      <c r="L9" s="133" t="s">
        <v>2046</v>
      </c>
      <c r="M9" s="127">
        <v>3</v>
      </c>
      <c r="N9" s="128" t="s">
        <v>537</v>
      </c>
      <c r="O9" s="333">
        <f>IF(N9="","",IF(ISERROR(VLOOKUP(N9,'Wattage Table'!$A$3:$G$884,7,0)),IF(ISERROR(VLOOKUP(N9,Extension!$A$5:$G$39,7,0)),"N/A",VLOOKUP(N9,Extension!$A$5:$G$39,7,0)),VLOOKUP(N9,'Wattage Table'!$A$3:$G$884,7,0)))</f>
        <v>59</v>
      </c>
      <c r="P9" s="335">
        <f>IF(N9="","",IF(O9="N/A","N/A",(M9*O9)/1000))</f>
        <v>0.177</v>
      </c>
      <c r="Q9" s="133" t="s">
        <v>2047</v>
      </c>
      <c r="R9" s="129">
        <f>IF(OR(I9="",N9=""),"",(K9-P9))</f>
        <v>0.15900000000000003</v>
      </c>
      <c r="S9" s="130">
        <v>0.68</v>
      </c>
      <c r="T9" s="130">
        <v>0.34</v>
      </c>
      <c r="U9" s="130">
        <v>0.12</v>
      </c>
      <c r="V9" s="130">
        <v>0.3</v>
      </c>
      <c r="W9" s="131">
        <f aca="true" t="shared" si="0" ref="W9:W14">IF(R9="","",R9*S9*(1+T9))</f>
        <v>0.14488080000000003</v>
      </c>
      <c r="X9" s="132">
        <f aca="true" t="shared" si="1" ref="X9:X40">IF(R9="","",K9*(1+U9)*F9-P9*(1+U9)*F9*(1-V9))</f>
        <v>667.0460160000001</v>
      </c>
      <c r="Y9" s="102"/>
      <c r="Z9" s="66" t="s">
        <v>2189</v>
      </c>
      <c r="AA9" s="67" t="s">
        <v>1988</v>
      </c>
      <c r="AB9" s="67" t="s">
        <v>1209</v>
      </c>
      <c r="AC9" s="105"/>
      <c r="AD9" s="71" t="s">
        <v>2009</v>
      </c>
      <c r="AE9" s="72" t="s">
        <v>1988</v>
      </c>
      <c r="AF9" s="72" t="s">
        <v>1209</v>
      </c>
      <c r="AG9" s="105"/>
      <c r="AH9" s="66" t="s">
        <v>2027</v>
      </c>
      <c r="AI9" s="66" t="s">
        <v>2039</v>
      </c>
      <c r="AJ9" s="67" t="s">
        <v>2026</v>
      </c>
      <c r="AK9" s="67" t="s">
        <v>2028</v>
      </c>
      <c r="AL9" s="105"/>
      <c r="AM9" s="66" t="s">
        <v>2037</v>
      </c>
      <c r="AN9" s="66" t="s">
        <v>2039</v>
      </c>
      <c r="AO9" s="67" t="s">
        <v>2038</v>
      </c>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50"/>
      <c r="CF9" s="150"/>
      <c r="CG9" s="150"/>
      <c r="CH9" s="150"/>
    </row>
    <row r="10" spans="1:86" s="26" customFormat="1" ht="15.75" customHeight="1">
      <c r="A10" s="44">
        <v>1</v>
      </c>
      <c r="B10" s="116"/>
      <c r="C10" s="53"/>
      <c r="D10" s="54"/>
      <c r="E10" s="55"/>
      <c r="F10" s="46">
        <f>IF(E10="","",VLOOKUP(E10,$AD$10:$AF$20,2,FALSE))</f>
      </c>
      <c r="G10" s="113"/>
      <c r="H10" s="56"/>
      <c r="I10" s="57"/>
      <c r="J10" s="46">
        <f>IF(I10="","",IF(ISERROR(VLOOKUP(I10,'Wattage Table'!$A$3:$G$884,7,0)),IF(ISERROR(VLOOKUP(I10,Extension!$A$5:$G$39,7,0)),"N/A",VLOOKUP(I10,Extension!$A$5:$G$39,7,0)),VLOOKUP(I10,'Wattage Table'!$A$3:$G$884,7,0)))</f>
      </c>
      <c r="K10" s="47">
        <f>IF(I10="","",IF(J10="N/A","N/A",(H10*J10)/1000))</f>
      </c>
      <c r="L10" s="60"/>
      <c r="M10" s="61"/>
      <c r="N10" s="62"/>
      <c r="O10" s="46">
        <f>IF(N10="","",IF(ISERROR(VLOOKUP(N10,'Wattage Table'!$A$3:$G$884,7,0)),IF(ISERROR(VLOOKUP(N10,Extension!$A$5:$G$39,7,0)),"N/A",VLOOKUP(N10,Extension!$A$5:$G$39,7,0)),VLOOKUP(N10,'Wattage Table'!$A$3:$G$884,7,0)))</f>
      </c>
      <c r="P10" s="47">
        <f>IF(N10="","",IF(O10="N/A","N/A",(M10*O10)/1000))</f>
      </c>
      <c r="Q10" s="60"/>
      <c r="R10" s="50">
        <f>IF(OR(ISBLANK(I10),ISBLANK(N10)),"",(K10-P10))</f>
      </c>
      <c r="S10" s="51">
        <f>IF(OR(ISBLANK(I10),ISBLANK(N10)),"",VLOOKUP(E10,$AD$10:$AF$20,3,FALSE))</f>
      </c>
      <c r="T10" s="51">
        <f>IF(ISBLANK(G10),"",VLOOKUP(G10,$AI$10:$AK$14,2,FALSE))</f>
      </c>
      <c r="U10" s="51">
        <f>IF(ISBLANK(G10),"",VLOOKUP(G10,$AI$10:$AK$14,3,FALSE))</f>
      </c>
      <c r="V10" s="51">
        <f>IF(OR(ISBLANK(L10),ISBLANK(Q10)),"",IF(VLOOKUP(Q10,$AN$10:$AO$14,2,FALSE)&lt;VLOOKUP(L10,$AN$10:$AO$14,2,FALSE),"CHECK",VLOOKUP(Q10,$AN$10:$AO$14,2,FALSE)-VLOOKUP(L10,$AN$10:$AO$14,2,FALSE)))</f>
      </c>
      <c r="W10" s="48">
        <f t="shared" si="0"/>
      </c>
      <c r="X10" s="49">
        <f t="shared" si="1"/>
      </c>
      <c r="Y10" s="103"/>
      <c r="Z10" s="64" t="s">
        <v>1989</v>
      </c>
      <c r="AA10" s="68">
        <v>1440</v>
      </c>
      <c r="AB10" s="69">
        <v>0.57</v>
      </c>
      <c r="AC10" s="105"/>
      <c r="AD10" s="75" t="s">
        <v>2011</v>
      </c>
      <c r="AE10" s="76">
        <f>'Lighting Form'!$J$3</f>
        <v>2808</v>
      </c>
      <c r="AF10" s="76">
        <f>'Lighting Form'!$J$4</f>
        <v>0.84</v>
      </c>
      <c r="AG10" s="105"/>
      <c r="AH10" s="74" t="s">
        <v>2045</v>
      </c>
      <c r="AI10" s="74" t="s">
        <v>2040</v>
      </c>
      <c r="AJ10" s="70">
        <v>0.34</v>
      </c>
      <c r="AK10" s="70">
        <v>0.12</v>
      </c>
      <c r="AL10" s="105"/>
      <c r="AM10" s="65" t="s">
        <v>24</v>
      </c>
      <c r="AN10" s="65" t="s">
        <v>2046</v>
      </c>
      <c r="AO10" s="110">
        <v>0</v>
      </c>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85"/>
      <c r="CF10" s="85"/>
      <c r="CG10" s="85"/>
      <c r="CH10" s="85"/>
    </row>
    <row r="11" spans="1:86" s="26" customFormat="1" ht="15.75" customHeight="1">
      <c r="A11" s="44">
        <v>2</v>
      </c>
      <c r="B11" s="116"/>
      <c r="C11" s="53"/>
      <c r="D11" s="54"/>
      <c r="E11" s="55"/>
      <c r="F11" s="46">
        <f aca="true" t="shared" si="2" ref="F11:F68">IF(E11="","",VLOOKUP(E11,$AD$10:$AF$20,2,FALSE))</f>
      </c>
      <c r="G11" s="113"/>
      <c r="H11" s="56"/>
      <c r="I11" s="57"/>
      <c r="J11" s="46">
        <f>IF(I11="","",IF(ISERROR(VLOOKUP(I11,'Wattage Table'!$A$3:$G$884,7,0)),IF(ISERROR(VLOOKUP(I11,Extension!$A$5:$G$39,7,0)),"N/A",VLOOKUP(I11,Extension!$A$5:$G$39,7,0)),VLOOKUP(I11,'Wattage Table'!$A$3:$G$884,7,0)))</f>
      </c>
      <c r="K11" s="47">
        <f aca="true" t="shared" si="3" ref="K11:K68">IF(I11="","",IF(J11="N/A","N/A",(H11*J11)/1000))</f>
      </c>
      <c r="L11" s="60"/>
      <c r="M11" s="61"/>
      <c r="N11" s="62"/>
      <c r="O11" s="46">
        <f>IF(N11="","",IF(ISERROR(VLOOKUP(N11,'Wattage Table'!$A$3:$G$884,7,0)),IF(ISERROR(VLOOKUP(N11,Extension!$A$5:$G$39,7,0)),"N/A",VLOOKUP(N11,Extension!$A$5:$G$39,7,0)),VLOOKUP(N11,'Wattage Table'!$A$3:$G$884,7,0)))</f>
      </c>
      <c r="P11" s="47">
        <f aca="true" t="shared" si="4" ref="P11:P68">IF(N11="","",IF(O11="N/A","N/A",(M11*O11)/1000))</f>
      </c>
      <c r="Q11" s="60"/>
      <c r="R11" s="50">
        <f>IF(OR(ISBLANK(I11),ISBLANK(N11)),"",(K11-P11))</f>
      </c>
      <c r="S11" s="51">
        <f>IF(OR(ISBLANK(I11),ISBLANK(N11)),"",VLOOKUP(E11,$AD$10:$AF$20,3,FALSE))</f>
      </c>
      <c r="T11" s="51">
        <f>IF(ISBLANK(G11),"",VLOOKUP(G11,$AI$10:$AK$14,2,FALSE))</f>
      </c>
      <c r="U11" s="51">
        <f>IF(ISBLANK(G11),"",VLOOKUP(G11,$AI$10:$AK$14,3,FALSE))</f>
      </c>
      <c r="V11" s="51">
        <f>IF(OR(ISBLANK(L11),ISBLANK(Q11)),"",IF(VLOOKUP(Q11,$AN$10:$AO$14,2,FALSE)&lt;VLOOKUP(L11,$AN$10:$AO$14,2,FALSE),"CHECK",VLOOKUP(Q11,$AN$10:$AO$14,2,FALSE)-VLOOKUP(L11,$AN$10:$AO$14,2,FALSE)))</f>
      </c>
      <c r="W11" s="48">
        <f t="shared" si="0"/>
      </c>
      <c r="X11" s="49">
        <f t="shared" si="1"/>
      </c>
      <c r="Y11" s="103"/>
      <c r="Z11" s="64" t="s">
        <v>1990</v>
      </c>
      <c r="AA11" s="68">
        <v>2305</v>
      </c>
      <c r="AB11" s="69">
        <v>0.57</v>
      </c>
      <c r="AC11" s="105"/>
      <c r="AD11" s="75" t="str">
        <f>IF('User Input'!B8="","Usage Group 1",'User Input'!B8)</f>
        <v>Usage Group 1</v>
      </c>
      <c r="AE11" s="76" t="str">
        <f>IF('User Input'!C8="","Edit",'User Input'!C8)</f>
        <v>Edit</v>
      </c>
      <c r="AF11" s="76" t="str">
        <f>IF('User Input'!D8="","Edit",$J$4)</f>
        <v>Edit</v>
      </c>
      <c r="AG11" s="105"/>
      <c r="AH11" s="74" t="s">
        <v>2022</v>
      </c>
      <c r="AI11" s="74" t="s">
        <v>2044</v>
      </c>
      <c r="AJ11" s="70">
        <v>0.5</v>
      </c>
      <c r="AK11" s="70">
        <v>0.5</v>
      </c>
      <c r="AL11" s="105"/>
      <c r="AM11" s="65" t="s">
        <v>2036</v>
      </c>
      <c r="AN11" s="65" t="s">
        <v>2047</v>
      </c>
      <c r="AO11" s="110">
        <v>0.3</v>
      </c>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85"/>
      <c r="CF11" s="85"/>
      <c r="CG11" s="85"/>
      <c r="CH11" s="85"/>
    </row>
    <row r="12" spans="1:86" s="26" customFormat="1" ht="15.75" customHeight="1">
      <c r="A12" s="44">
        <v>3</v>
      </c>
      <c r="B12" s="116"/>
      <c r="C12" s="53"/>
      <c r="D12" s="54"/>
      <c r="E12" s="55"/>
      <c r="F12" s="46">
        <f t="shared" si="2"/>
      </c>
      <c r="G12" s="113"/>
      <c r="H12" s="56"/>
      <c r="I12" s="57"/>
      <c r="J12" s="46">
        <f>IF(I12="","",IF(ISERROR(VLOOKUP(I12,'Wattage Table'!$A$3:$G$884,7,0)),IF(ISERROR(VLOOKUP(I12,Extension!$A$5:$G$39,7,0)),"N/A",VLOOKUP(I12,Extension!$A$5:$G$39,7,0)),VLOOKUP(I12,'Wattage Table'!$A$3:$G$884,7,0)))</f>
      </c>
      <c r="K12" s="47">
        <f t="shared" si="3"/>
      </c>
      <c r="L12" s="60"/>
      <c r="M12" s="61"/>
      <c r="N12" s="62"/>
      <c r="O12" s="46">
        <f>IF(N12="","",IF(ISERROR(VLOOKUP(N12,'Wattage Table'!$A$3:$G$884,7,0)),IF(ISERROR(VLOOKUP(N12,Extension!$A$5:$G$39,7,0)),"N/A",VLOOKUP(N12,Extension!$A$5:$G$39,7,0)),VLOOKUP(N12,'Wattage Table'!$A$3:$G$884,7,0)))</f>
      </c>
      <c r="P12" s="47">
        <f t="shared" si="4"/>
      </c>
      <c r="Q12" s="60"/>
      <c r="R12" s="50">
        <f>IF(OR(ISBLANK(I12),ISBLANK(N12)),"",(K12-P12))</f>
      </c>
      <c r="S12" s="51">
        <f>IF(OR(ISBLANK(I12),ISBLANK(N12)),"",VLOOKUP(E12,$AD$10:$AF$20,3,FALSE))</f>
      </c>
      <c r="T12" s="51">
        <f>IF(ISBLANK(G12),"",VLOOKUP(G12,$AI$10:$AK$14,2,FALSE))</f>
      </c>
      <c r="U12" s="51">
        <f>IF(ISBLANK(G12),"",VLOOKUP(G12,$AI$10:$AK$14,3,FALSE))</f>
      </c>
      <c r="V12" s="51">
        <f>IF(OR(ISBLANK(L12),ISBLANK(Q12)),"",IF(VLOOKUP(Q12,$AN$10:$AO$14,2,FALSE)&lt;VLOOKUP(L12,$AN$10:$AO$14,2,FALSE),"CHECK",VLOOKUP(Q12,$AN$10:$AO$14,2,FALSE)-VLOOKUP(L12,$AN$10:$AO$14,2,FALSE)))</f>
      </c>
      <c r="W12" s="48">
        <f t="shared" si="0"/>
      </c>
      <c r="X12" s="49">
        <f t="shared" si="1"/>
      </c>
      <c r="Y12" s="103"/>
      <c r="Z12" s="64" t="s">
        <v>1991</v>
      </c>
      <c r="AA12" s="68">
        <v>3792</v>
      </c>
      <c r="AB12" s="69">
        <v>0.64</v>
      </c>
      <c r="AC12" s="105"/>
      <c r="AD12" s="75" t="str">
        <f>IF('User Input'!B9="","Usage Group 2",'User Input'!B9)</f>
        <v>Usage Group 2</v>
      </c>
      <c r="AE12" s="76" t="str">
        <f>IF('User Input'!C9="","Edit",'User Input'!C9)</f>
        <v>Edit</v>
      </c>
      <c r="AF12" s="76" t="str">
        <f>IF('User Input'!D9="","Edit",$J$4)</f>
        <v>Edit</v>
      </c>
      <c r="AG12" s="105"/>
      <c r="AH12" s="74" t="s">
        <v>2023</v>
      </c>
      <c r="AI12" s="74" t="s">
        <v>2041</v>
      </c>
      <c r="AJ12" s="70">
        <v>0.29</v>
      </c>
      <c r="AK12" s="70">
        <v>0.29</v>
      </c>
      <c r="AL12" s="105"/>
      <c r="AM12" s="64" t="s">
        <v>2034</v>
      </c>
      <c r="AN12" s="65" t="s">
        <v>1243</v>
      </c>
      <c r="AO12" s="110">
        <v>0.3</v>
      </c>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85"/>
      <c r="CF12" s="85"/>
      <c r="CG12" s="85"/>
      <c r="CH12" s="85"/>
    </row>
    <row r="13" spans="1:86" s="26" customFormat="1" ht="15.75" customHeight="1">
      <c r="A13" s="45">
        <v>4</v>
      </c>
      <c r="B13" s="116"/>
      <c r="C13" s="53"/>
      <c r="D13" s="54"/>
      <c r="E13" s="55"/>
      <c r="F13" s="46">
        <f t="shared" si="2"/>
      </c>
      <c r="G13" s="113"/>
      <c r="H13" s="56"/>
      <c r="I13" s="57"/>
      <c r="J13" s="46">
        <f>IF(I13="","",IF(ISERROR(VLOOKUP(I13,'Wattage Table'!$A$3:$G$884,7,0)),IF(ISERROR(VLOOKUP(I13,Extension!$A$5:$G$39,7,0)),"N/A",VLOOKUP(I13,Extension!$A$5:$G$39,7,0)),VLOOKUP(I13,'Wattage Table'!$A$3:$G$884,7,0)))</f>
      </c>
      <c r="K13" s="47">
        <f t="shared" si="3"/>
      </c>
      <c r="L13" s="60"/>
      <c r="M13" s="61"/>
      <c r="N13" s="62"/>
      <c r="O13" s="46">
        <f>IF(N13="","",IF(ISERROR(VLOOKUP(N13,'Wattage Table'!$A$3:$G$884,7,0)),IF(ISERROR(VLOOKUP(N13,Extension!$A$5:$G$39,7,0)),"N/A",VLOOKUP(N13,Extension!$A$5:$G$39,7,0)),VLOOKUP(N13,'Wattage Table'!$A$3:$G$884,7,0)))</f>
      </c>
      <c r="P13" s="47">
        <f t="shared" si="4"/>
      </c>
      <c r="Q13" s="60"/>
      <c r="R13" s="50">
        <f>IF(OR(ISBLANK(I13),ISBLANK(N13)),"",(K13-P13))</f>
      </c>
      <c r="S13" s="51">
        <f>IF(OR(ISBLANK(I13),ISBLANK(N13)),"",VLOOKUP(E13,$AD$10:$AF$20,3,FALSE))</f>
      </c>
      <c r="T13" s="51">
        <f>IF(ISBLANK(G13),"",VLOOKUP(G13,$AI$10:$AK$14,2,FALSE))</f>
      </c>
      <c r="U13" s="51">
        <f>IF(ISBLANK(G13),"",VLOOKUP(G13,$AI$10:$AK$14,3,FALSE))</f>
      </c>
      <c r="V13" s="51">
        <f>IF(OR(ISBLANK(L13),ISBLANK(Q13)),"",IF(VLOOKUP(Q13,$AN$10:$AO$14,2,FALSE)&lt;VLOOKUP(L13,$AN$10:$AO$14,2,FALSE),"CHECK",VLOOKUP(Q13,$AN$10:$AO$14,2,FALSE)-VLOOKUP(L13,$AN$10:$AO$14,2,FALSE)))</f>
      </c>
      <c r="W13" s="48">
        <f t="shared" si="0"/>
      </c>
      <c r="X13" s="49">
        <f t="shared" si="1"/>
      </c>
      <c r="Y13" s="103"/>
      <c r="Z13" s="64" t="s">
        <v>1992</v>
      </c>
      <c r="AA13" s="68">
        <v>3073</v>
      </c>
      <c r="AB13" s="69">
        <v>0.64</v>
      </c>
      <c r="AC13" s="105"/>
      <c r="AD13" s="75" t="str">
        <f>IF('User Input'!B10="","Usage Group 3",'User Input'!B10)</f>
        <v>Usage Group 3</v>
      </c>
      <c r="AE13" s="76" t="str">
        <f>IF('User Input'!C10="","Edit",'User Input'!C10)</f>
        <v>Edit</v>
      </c>
      <c r="AF13" s="76" t="str">
        <f>IF('User Input'!D10="","Edit",$J$4)</f>
        <v>Edit</v>
      </c>
      <c r="AG13" s="105"/>
      <c r="AH13" s="74" t="s">
        <v>2024</v>
      </c>
      <c r="AI13" s="74" t="s">
        <v>2042</v>
      </c>
      <c r="AJ13" s="70">
        <v>0.18</v>
      </c>
      <c r="AK13" s="70">
        <v>0.18</v>
      </c>
      <c r="AL13" s="105"/>
      <c r="AM13" s="65" t="s">
        <v>2035</v>
      </c>
      <c r="AN13" s="65" t="s">
        <v>2048</v>
      </c>
      <c r="AO13" s="110">
        <v>0.3</v>
      </c>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85"/>
      <c r="CF13" s="85"/>
      <c r="CG13" s="85"/>
      <c r="CH13" s="85"/>
    </row>
    <row r="14" spans="1:86" s="26" customFormat="1" ht="15.75" customHeight="1">
      <c r="A14" s="44">
        <v>5</v>
      </c>
      <c r="B14" s="116"/>
      <c r="C14" s="53"/>
      <c r="D14" s="54"/>
      <c r="E14" s="55"/>
      <c r="F14" s="46">
        <f t="shared" si="2"/>
      </c>
      <c r="G14" s="113"/>
      <c r="H14" s="56"/>
      <c r="I14" s="57"/>
      <c r="J14" s="46">
        <f>IF(I14="","",IF(ISERROR(VLOOKUP(I14,'Wattage Table'!$A$3:$G$884,7,0)),IF(ISERROR(VLOOKUP(I14,Extension!$A$5:$G$39,7,0)),"N/A",VLOOKUP(I14,Extension!$A$5:$G$39,7,0)),VLOOKUP(I14,'Wattage Table'!$A$3:$G$884,7,0)))</f>
      </c>
      <c r="K14" s="47">
        <f t="shared" si="3"/>
      </c>
      <c r="L14" s="60"/>
      <c r="M14" s="61"/>
      <c r="N14" s="62"/>
      <c r="O14" s="46">
        <f>IF(N14="","",IF(ISERROR(VLOOKUP(N14,'Wattage Table'!$A$3:$G$884,7,0)),IF(ISERROR(VLOOKUP(N14,Extension!$A$5:$G$39,7,0)),"N/A",VLOOKUP(N14,Extension!$A$5:$G$39,7,0)),VLOOKUP(N14,'Wattage Table'!$A$3:$G$884,7,0)))</f>
      </c>
      <c r="P14" s="47">
        <f t="shared" si="4"/>
      </c>
      <c r="Q14" s="60"/>
      <c r="R14" s="50">
        <f>IF(OR(ISBLANK(I14),ISBLANK(N14)),"",(K14-P14))</f>
      </c>
      <c r="S14" s="51">
        <f>IF(OR(ISBLANK(I14),ISBLANK(N14)),"",VLOOKUP(E14,$AD$10:$AF$20,3,FALSE))</f>
      </c>
      <c r="T14" s="51">
        <f>IF(ISBLANK(G14),"",VLOOKUP(G14,$AI$10:$AK$14,2,FALSE))</f>
      </c>
      <c r="U14" s="51">
        <f>IF(ISBLANK(G14),"",VLOOKUP(G14,$AI$10:$AK$14,3,FALSE))</f>
      </c>
      <c r="V14" s="51">
        <f>IF(OR(ISBLANK(L14),ISBLANK(Q14)),"",IF(VLOOKUP(Q14,$AN$10:$AO$14,2,FALSE)&lt;VLOOKUP(L14,$AN$10:$AO$14,2,FALSE),"CHECK",VLOOKUP(Q14,$AN$10:$AO$14,2,FALSE)-VLOOKUP(L14,$AN$10:$AO$14,2,FALSE)))</f>
      </c>
      <c r="W14" s="48">
        <f t="shared" si="0"/>
      </c>
      <c r="X14" s="49">
        <f t="shared" si="1"/>
      </c>
      <c r="Y14" s="103"/>
      <c r="Z14" s="64" t="s">
        <v>1993</v>
      </c>
      <c r="AA14" s="68">
        <v>5824</v>
      </c>
      <c r="AB14" s="69">
        <v>0.94</v>
      </c>
      <c r="AC14" s="105"/>
      <c r="AD14" s="75" t="str">
        <f>IF('User Input'!B11="","Usage Group 4",'User Input'!B11)</f>
        <v>Usage Group 4</v>
      </c>
      <c r="AE14" s="76" t="str">
        <f>IF('User Input'!C11="","Edit",'User Input'!C11)</f>
        <v>Edit</v>
      </c>
      <c r="AF14" s="76" t="str">
        <f>IF('User Input'!D11="","Edit",$J$4)</f>
        <v>Edit</v>
      </c>
      <c r="AG14" s="105"/>
      <c r="AH14" s="74" t="s">
        <v>2025</v>
      </c>
      <c r="AI14" s="74" t="s">
        <v>2043</v>
      </c>
      <c r="AJ14" s="70">
        <v>0</v>
      </c>
      <c r="AK14" s="70">
        <v>0</v>
      </c>
      <c r="AL14" s="105"/>
      <c r="AM14" s="65" t="s">
        <v>2033</v>
      </c>
      <c r="AN14" s="65" t="s">
        <v>2049</v>
      </c>
      <c r="AO14" s="110">
        <v>0.5</v>
      </c>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85"/>
      <c r="CF14" s="85"/>
      <c r="CG14" s="85"/>
      <c r="CH14" s="85"/>
    </row>
    <row r="15" spans="1:86" s="26" customFormat="1" ht="15.75" customHeight="1">
      <c r="A15" s="44">
        <v>6</v>
      </c>
      <c r="B15" s="116"/>
      <c r="C15" s="53"/>
      <c r="D15" s="54"/>
      <c r="E15" s="55"/>
      <c r="F15" s="46">
        <f t="shared" si="2"/>
      </c>
      <c r="G15" s="113"/>
      <c r="H15" s="56"/>
      <c r="I15" s="57"/>
      <c r="J15" s="46">
        <f>IF(I15="","",IF(ISERROR(VLOOKUP(I15,'Wattage Table'!$A$3:$G$884,7,0)),IF(ISERROR(VLOOKUP(I15,Extension!$A$5:$G$39,7,0)),"N/A",VLOOKUP(I15,Extension!$A$5:$G$39,7,0)),VLOOKUP(I15,'Wattage Table'!$A$3:$G$884,7,0)))</f>
      </c>
      <c r="K15" s="47">
        <f t="shared" si="3"/>
      </c>
      <c r="L15" s="60"/>
      <c r="M15" s="61"/>
      <c r="N15" s="62"/>
      <c r="O15" s="46">
        <f>IF(N15="","",IF(ISERROR(VLOOKUP(N15,'Wattage Table'!$A$3:$G$884,7,0)),IF(ISERROR(VLOOKUP(N15,Extension!$A$5:$G$39,7,0)),"N/A",VLOOKUP(N15,Extension!$A$5:$G$39,7,0)),VLOOKUP(N15,'Wattage Table'!$A$3:$G$884,7,0)))</f>
      </c>
      <c r="P15" s="47">
        <f t="shared" si="4"/>
      </c>
      <c r="Q15" s="60"/>
      <c r="R15" s="50">
        <f aca="true" t="shared" si="5" ref="R15:R68">IF(OR(ISBLANK(I15),ISBLANK(N15)),"",(K15-P15))</f>
      </c>
      <c r="S15" s="51">
        <f aca="true" t="shared" si="6" ref="S15:S68">IF(OR(ISBLANK(I15),ISBLANK(N15)),"",VLOOKUP(E15,$AD$10:$AF$20,3,FALSE))</f>
      </c>
      <c r="T15" s="51">
        <f aca="true" t="shared" si="7" ref="T15:T43">IF(ISBLANK(G15),"",VLOOKUP(G15,$AI$10:$AK$14,2,FALSE))</f>
      </c>
      <c r="U15" s="51">
        <f aca="true" t="shared" si="8" ref="U15:U43">IF(ISBLANK(G15),"",VLOOKUP(G15,$AI$10:$AK$14,3,FALSE))</f>
      </c>
      <c r="V15" s="51">
        <f aca="true" t="shared" si="9" ref="V15:V43">IF(OR(ISBLANK(L15),ISBLANK(Q15)),"",IF(VLOOKUP(Q15,$AN$10:$AO$14,2,FALSE)&lt;VLOOKUP(L15,$AN$10:$AO$14,2,FALSE),"CHECK",VLOOKUP(Q15,$AN$10:$AO$14,2,FALSE)-VLOOKUP(L15,$AN$10:$AO$14,2,FALSE)))</f>
      </c>
      <c r="W15" s="48">
        <f aca="true" t="shared" si="10" ref="W15:W68">IF(R15="","",R15*S15*(1+T15))</f>
      </c>
      <c r="X15" s="49">
        <f t="shared" si="1"/>
      </c>
      <c r="Y15" s="103"/>
      <c r="Z15" s="64" t="s">
        <v>1994</v>
      </c>
      <c r="AA15" s="68">
        <v>6588</v>
      </c>
      <c r="AB15" s="69">
        <v>0.84</v>
      </c>
      <c r="AC15" s="105"/>
      <c r="AD15" s="75" t="str">
        <f>IF('User Input'!B12="","Usage Group 5",'User Input'!B12)</f>
        <v>Usage Group 5</v>
      </c>
      <c r="AE15" s="76" t="str">
        <f>IF('User Input'!C12="","Edit",'User Input'!C12)</f>
        <v>Edit</v>
      </c>
      <c r="AF15" s="76" t="str">
        <f>IF('User Input'!D12="","Edit",$J$4)</f>
        <v>Edit</v>
      </c>
      <c r="AG15" s="105"/>
      <c r="AH15" s="184"/>
      <c r="AI15" s="184"/>
      <c r="AJ15" s="184"/>
      <c r="AK15" s="185"/>
      <c r="AL15" s="105"/>
      <c r="AM15" s="184"/>
      <c r="AN15" s="184"/>
      <c r="AO15" s="185"/>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85"/>
      <c r="CF15" s="85"/>
      <c r="CG15" s="85"/>
      <c r="CH15" s="85"/>
    </row>
    <row r="16" spans="1:86" s="26" customFormat="1" ht="15.75" customHeight="1">
      <c r="A16" s="44">
        <v>7</v>
      </c>
      <c r="B16" s="116"/>
      <c r="C16" s="53"/>
      <c r="D16" s="54"/>
      <c r="E16" s="55"/>
      <c r="F16" s="46">
        <f t="shared" si="2"/>
      </c>
      <c r="G16" s="113"/>
      <c r="H16" s="56"/>
      <c r="I16" s="57"/>
      <c r="J16" s="46">
        <f>IF(I16="","",IF(ISERROR(VLOOKUP(I16,'Wattage Table'!$A$3:$G$884,7,0)),IF(ISERROR(VLOOKUP(I16,Extension!$A$5:$G$39,7,0)),"N/A",VLOOKUP(I16,Extension!$A$5:$G$39,7,0)),VLOOKUP(I16,'Wattage Table'!$A$3:$G$884,7,0)))</f>
      </c>
      <c r="K16" s="47">
        <f t="shared" si="3"/>
      </c>
      <c r="L16" s="60"/>
      <c r="M16" s="61"/>
      <c r="N16" s="62"/>
      <c r="O16" s="46">
        <f>IF(N16="","",IF(ISERROR(VLOOKUP(N16,'Wattage Table'!$A$3:$G$884,7,0)),IF(ISERROR(VLOOKUP(N16,Extension!$A$5:$G$39,7,0)),"N/A",VLOOKUP(N16,Extension!$A$5:$G$39,7,0)),VLOOKUP(N16,'Wattage Table'!$A$3:$G$884,7,0)))</f>
      </c>
      <c r="P16" s="47">
        <f t="shared" si="4"/>
      </c>
      <c r="Q16" s="60"/>
      <c r="R16" s="50">
        <f t="shared" si="5"/>
      </c>
      <c r="S16" s="51">
        <f t="shared" si="6"/>
      </c>
      <c r="T16" s="51">
        <f t="shared" si="7"/>
      </c>
      <c r="U16" s="51">
        <f t="shared" si="8"/>
      </c>
      <c r="V16" s="51">
        <f t="shared" si="9"/>
      </c>
      <c r="W16" s="48">
        <f t="shared" si="10"/>
      </c>
      <c r="X16" s="49">
        <f t="shared" si="1"/>
      </c>
      <c r="Y16" s="103"/>
      <c r="Z16" s="64" t="s">
        <v>1995</v>
      </c>
      <c r="AA16" s="68">
        <v>4212</v>
      </c>
      <c r="AB16" s="69">
        <v>0.86</v>
      </c>
      <c r="AC16" s="105"/>
      <c r="AD16" s="75" t="str">
        <f>IF('User Input'!B13="","Usage Group 6",'User Input'!B13)</f>
        <v>Usage Group 6</v>
      </c>
      <c r="AE16" s="76" t="str">
        <f>IF('User Input'!C13="","Edit",'User Input'!C13)</f>
        <v>Edit</v>
      </c>
      <c r="AF16" s="76" t="str">
        <f>IF('User Input'!D13="","Edit",$J$4)</f>
        <v>Edit</v>
      </c>
      <c r="AG16" s="105"/>
      <c r="AH16" s="105"/>
      <c r="AI16" s="105"/>
      <c r="AJ16" s="105"/>
      <c r="AK16" s="105"/>
      <c r="AL16" s="105"/>
      <c r="AM16" s="105"/>
      <c r="AN16" s="105"/>
      <c r="AO16" s="105"/>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85"/>
      <c r="CF16" s="85"/>
      <c r="CG16" s="85"/>
      <c r="CH16" s="85"/>
    </row>
    <row r="17" spans="1:86" s="26" customFormat="1" ht="15.75" customHeight="1">
      <c r="A17" s="45">
        <v>8</v>
      </c>
      <c r="B17" s="116"/>
      <c r="C17" s="53"/>
      <c r="D17" s="54"/>
      <c r="E17" s="55"/>
      <c r="F17" s="46">
        <f t="shared" si="2"/>
      </c>
      <c r="G17" s="113"/>
      <c r="H17" s="56"/>
      <c r="I17" s="57"/>
      <c r="J17" s="46">
        <f>IF(I17="","",IF(ISERROR(VLOOKUP(I17,'Wattage Table'!$A$3:$G$884,7,0)),IF(ISERROR(VLOOKUP(I17,Extension!$A$5:$G$39,7,0)),"N/A",VLOOKUP(I17,Extension!$A$5:$G$39,7,0)),VLOOKUP(I17,'Wattage Table'!$A$3:$G$884,7,0)))</f>
      </c>
      <c r="K17" s="47">
        <f t="shared" si="3"/>
      </c>
      <c r="L17" s="60"/>
      <c r="M17" s="61"/>
      <c r="N17" s="62"/>
      <c r="O17" s="46">
        <f>IF(N17="","",IF(ISERROR(VLOOKUP(N17,'Wattage Table'!$A$3:$G$884,7,0)),IF(ISERROR(VLOOKUP(N17,Extension!$A$5:$G$39,7,0)),"N/A",VLOOKUP(N17,Extension!$A$5:$G$39,7,0)),VLOOKUP(N17,'Wattage Table'!$A$3:$G$884,7,0)))</f>
      </c>
      <c r="P17" s="47">
        <f t="shared" si="4"/>
      </c>
      <c r="Q17" s="60"/>
      <c r="R17" s="50">
        <f t="shared" si="5"/>
      </c>
      <c r="S17" s="51">
        <f t="shared" si="6"/>
      </c>
      <c r="T17" s="51">
        <f t="shared" si="7"/>
      </c>
      <c r="U17" s="51">
        <f t="shared" si="8"/>
      </c>
      <c r="V17" s="51">
        <f t="shared" si="9"/>
      </c>
      <c r="W17" s="48">
        <f t="shared" si="10"/>
      </c>
      <c r="X17" s="49">
        <f t="shared" si="1"/>
      </c>
      <c r="Y17" s="103"/>
      <c r="Z17" s="64" t="s">
        <v>1996</v>
      </c>
      <c r="AA17" s="68">
        <v>1145</v>
      </c>
      <c r="AB17" s="69">
        <v>0.84</v>
      </c>
      <c r="AC17" s="105"/>
      <c r="AD17" s="75" t="str">
        <f>IF('User Input'!B14="","Usage Group 7",'User Input'!B14)</f>
        <v>Usage Group 7</v>
      </c>
      <c r="AE17" s="76" t="str">
        <f>IF('User Input'!C14="","Edit",'User Input'!C14)</f>
        <v>Edit</v>
      </c>
      <c r="AF17" s="76" t="str">
        <f>IF('User Input'!D14="","Edit",$J$4)</f>
        <v>Edit</v>
      </c>
      <c r="AG17" s="105"/>
      <c r="AH17" s="105"/>
      <c r="AI17" s="105"/>
      <c r="AJ17" s="105"/>
      <c r="AK17" s="105"/>
      <c r="AL17" s="105"/>
      <c r="AM17" s="105"/>
      <c r="AN17" s="105"/>
      <c r="AO17" s="105"/>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85"/>
      <c r="CF17" s="85"/>
      <c r="CG17" s="85"/>
      <c r="CH17" s="85"/>
    </row>
    <row r="18" spans="1:86" s="26" customFormat="1" ht="15.75" customHeight="1">
      <c r="A18" s="44">
        <v>9</v>
      </c>
      <c r="B18" s="116"/>
      <c r="C18" s="53"/>
      <c r="D18" s="54"/>
      <c r="E18" s="55"/>
      <c r="F18" s="46">
        <f t="shared" si="2"/>
      </c>
      <c r="G18" s="113"/>
      <c r="H18" s="56"/>
      <c r="I18" s="57"/>
      <c r="J18" s="46">
        <f>IF(I18="","",IF(ISERROR(VLOOKUP(I18,'Wattage Table'!$A$3:$G$884,7,0)),IF(ISERROR(VLOOKUP(I18,Extension!$A$5:$G$39,7,0)),"N/A",VLOOKUP(I18,Extension!$A$5:$G$39,7,0)),VLOOKUP(I18,'Wattage Table'!$A$3:$G$884,7,0)))</f>
      </c>
      <c r="K18" s="47">
        <f t="shared" si="3"/>
      </c>
      <c r="L18" s="60"/>
      <c r="M18" s="61"/>
      <c r="N18" s="62"/>
      <c r="O18" s="46">
        <f>IF(N18="","",IF(ISERROR(VLOOKUP(N18,'Wattage Table'!$A$3:$G$884,7,0)),IF(ISERROR(VLOOKUP(N18,Extension!$A$5:$G$39,7,0)),"N/A",VLOOKUP(N18,Extension!$A$5:$G$39,7,0)),VLOOKUP(N18,'Wattage Table'!$A$3:$G$884,7,0)))</f>
      </c>
      <c r="P18" s="47">
        <f t="shared" si="4"/>
      </c>
      <c r="Q18" s="60"/>
      <c r="R18" s="50">
        <f t="shared" si="5"/>
      </c>
      <c r="S18" s="51">
        <f t="shared" si="6"/>
      </c>
      <c r="T18" s="51">
        <f t="shared" si="7"/>
      </c>
      <c r="U18" s="51">
        <f t="shared" si="8"/>
      </c>
      <c r="V18" s="51">
        <f t="shared" si="9"/>
      </c>
      <c r="W18" s="48">
        <f t="shared" si="10"/>
      </c>
      <c r="X18" s="49">
        <f t="shared" si="1"/>
      </c>
      <c r="Y18" s="103"/>
      <c r="Z18" s="64" t="s">
        <v>1997</v>
      </c>
      <c r="AA18" s="68">
        <v>8736</v>
      </c>
      <c r="AB18" s="70">
        <v>1</v>
      </c>
      <c r="AC18" s="105"/>
      <c r="AD18" s="75" t="str">
        <f>IF('User Input'!B15="","Usage Group 8",'User Input'!B15)</f>
        <v>Usage Group 8</v>
      </c>
      <c r="AE18" s="76" t="str">
        <f>IF('User Input'!C15="","Edit",'User Input'!C15)</f>
        <v>Edit</v>
      </c>
      <c r="AF18" s="76" t="str">
        <f>IF('User Input'!D15="","Edit",$J$4)</f>
        <v>Edit</v>
      </c>
      <c r="AG18" s="105"/>
      <c r="AH18" s="105"/>
      <c r="AI18" s="105"/>
      <c r="AJ18" s="105"/>
      <c r="AK18" s="105"/>
      <c r="AL18" s="105"/>
      <c r="AM18" s="105"/>
      <c r="AN18" s="105"/>
      <c r="AO18" s="105"/>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85"/>
      <c r="CF18" s="85"/>
      <c r="CG18" s="85"/>
      <c r="CH18" s="85"/>
    </row>
    <row r="19" spans="1:86" s="26" customFormat="1" ht="15.75" customHeight="1">
      <c r="A19" s="44">
        <v>10</v>
      </c>
      <c r="B19" s="116"/>
      <c r="C19" s="53"/>
      <c r="D19" s="54"/>
      <c r="E19" s="55"/>
      <c r="F19" s="46">
        <f t="shared" si="2"/>
      </c>
      <c r="G19" s="113"/>
      <c r="H19" s="56"/>
      <c r="I19" s="57"/>
      <c r="J19" s="46">
        <f>IF(I19="","",IF(ISERROR(VLOOKUP(I19,'Wattage Table'!$A$3:$G$884,7,0)),IF(ISERROR(VLOOKUP(I19,Extension!$A$5:$G$39,7,0)),"N/A",VLOOKUP(I19,Extension!$A$5:$G$39,7,0)),VLOOKUP(I19,'Wattage Table'!$A$3:$G$884,7,0)))</f>
      </c>
      <c r="K19" s="47">
        <f t="shared" si="3"/>
      </c>
      <c r="L19" s="60"/>
      <c r="M19" s="61"/>
      <c r="N19" s="62"/>
      <c r="O19" s="46">
        <f>IF(N19="","",IF(ISERROR(VLOOKUP(N19,'Wattage Table'!$A$3:$G$884,7,0)),IF(ISERROR(VLOOKUP(N19,Extension!$A$5:$G$39,7,0)),"N/A",VLOOKUP(N19,Extension!$A$5:$G$39,7,0)),VLOOKUP(N19,'Wattage Table'!$A$3:$G$884,7,0)))</f>
      </c>
      <c r="P19" s="47">
        <f t="shared" si="4"/>
      </c>
      <c r="Q19" s="60"/>
      <c r="R19" s="50">
        <f t="shared" si="5"/>
      </c>
      <c r="S19" s="51">
        <f t="shared" si="6"/>
      </c>
      <c r="T19" s="51">
        <f t="shared" si="7"/>
      </c>
      <c r="U19" s="51">
        <f t="shared" si="8"/>
      </c>
      <c r="V19" s="51">
        <f t="shared" si="9"/>
      </c>
      <c r="W19" s="48">
        <f t="shared" si="10"/>
      </c>
      <c r="X19" s="49">
        <f t="shared" si="1"/>
      </c>
      <c r="Y19" s="103"/>
      <c r="Z19" s="64" t="s">
        <v>1998</v>
      </c>
      <c r="AA19" s="68">
        <v>4290</v>
      </c>
      <c r="AB19" s="69">
        <v>0.63</v>
      </c>
      <c r="AC19" s="105"/>
      <c r="AD19" s="75" t="str">
        <f>IF('User Input'!B16="","Usage Group 9",'User Input'!B16)</f>
        <v>Usage Group 9</v>
      </c>
      <c r="AE19" s="76" t="str">
        <f>IF('User Input'!C16="","Edit",'User Input'!C16)</f>
        <v>Edit</v>
      </c>
      <c r="AF19" s="76" t="str">
        <f>IF('User Input'!D16="","Edit",$J$4)</f>
        <v>Edit</v>
      </c>
      <c r="AG19" s="105"/>
      <c r="AH19" s="105"/>
      <c r="AI19" s="105"/>
      <c r="AJ19" s="105"/>
      <c r="AK19" s="105"/>
      <c r="AL19" s="105"/>
      <c r="AM19" s="105"/>
      <c r="AN19" s="105"/>
      <c r="AO19" s="105"/>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85"/>
      <c r="CF19" s="85"/>
      <c r="CG19" s="85"/>
      <c r="CH19" s="85"/>
    </row>
    <row r="20" spans="1:86" s="26" customFormat="1" ht="15.75" customHeight="1">
      <c r="A20" s="44">
        <v>11</v>
      </c>
      <c r="B20" s="116"/>
      <c r="C20" s="53"/>
      <c r="D20" s="54"/>
      <c r="E20" s="55"/>
      <c r="F20" s="46">
        <f t="shared" si="2"/>
      </c>
      <c r="G20" s="113"/>
      <c r="H20" s="56"/>
      <c r="I20" s="57"/>
      <c r="J20" s="46">
        <f>IF(I20="","",IF(ISERROR(VLOOKUP(I20,'Wattage Table'!$A$3:$G$884,7,0)),IF(ISERROR(VLOOKUP(I20,Extension!$A$5:$G$39,7,0)),"N/A",VLOOKUP(I20,Extension!$A$5:$G$39,7,0)),VLOOKUP(I20,'Wattage Table'!$A$3:$G$884,7,0)))</f>
      </c>
      <c r="K20" s="47">
        <f t="shared" si="3"/>
      </c>
      <c r="L20" s="60"/>
      <c r="M20" s="61"/>
      <c r="N20" s="62"/>
      <c r="O20" s="46">
        <f>IF(N20="","",IF(ISERROR(VLOOKUP(N20,'Wattage Table'!$A$3:$G$884,7,0)),IF(ISERROR(VLOOKUP(N20,Extension!$A$5:$G$39,7,0)),"N/A",VLOOKUP(N20,Extension!$A$5:$G$39,7,0)),VLOOKUP(N20,'Wattage Table'!$A$3:$G$884,7,0)))</f>
      </c>
      <c r="P20" s="47">
        <f t="shared" si="4"/>
      </c>
      <c r="Q20" s="60"/>
      <c r="R20" s="50">
        <f t="shared" si="5"/>
      </c>
      <c r="S20" s="51">
        <f t="shared" si="6"/>
      </c>
      <c r="T20" s="51">
        <f t="shared" si="7"/>
      </c>
      <c r="U20" s="51">
        <f t="shared" si="8"/>
      </c>
      <c r="V20" s="51">
        <f t="shared" si="9"/>
      </c>
      <c r="W20" s="48">
        <f t="shared" si="10"/>
      </c>
      <c r="X20" s="49">
        <f t="shared" si="1"/>
      </c>
      <c r="Y20" s="103"/>
      <c r="Z20" s="64" t="s">
        <v>1999</v>
      </c>
      <c r="AA20" s="68">
        <v>2808</v>
      </c>
      <c r="AB20" s="69">
        <v>0.84</v>
      </c>
      <c r="AC20" s="105"/>
      <c r="AD20" s="75" t="str">
        <f>IF('User Input'!B17="","Usage Group 10",'User Input'!B17)</f>
        <v>Usage Group 10</v>
      </c>
      <c r="AE20" s="76" t="str">
        <f>IF('User Input'!C17="","Edit",'User Input'!C17)</f>
        <v>Edit</v>
      </c>
      <c r="AF20" s="76" t="str">
        <f>IF('User Input'!D17="","Edit",$J$4)</f>
        <v>Edit</v>
      </c>
      <c r="AG20" s="105"/>
      <c r="AH20" s="105"/>
      <c r="AI20" s="105"/>
      <c r="AJ20" s="105"/>
      <c r="AK20" s="105"/>
      <c r="AL20" s="105"/>
      <c r="AM20" s="105"/>
      <c r="AN20" s="105"/>
      <c r="AO20" s="105"/>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85"/>
      <c r="CF20" s="85"/>
      <c r="CG20" s="85"/>
      <c r="CH20" s="85"/>
    </row>
    <row r="21" spans="1:86" s="26" customFormat="1" ht="15.75" customHeight="1">
      <c r="A21" s="45">
        <v>12</v>
      </c>
      <c r="B21" s="116"/>
      <c r="C21" s="53"/>
      <c r="D21" s="54"/>
      <c r="E21" s="55"/>
      <c r="F21" s="46">
        <f t="shared" si="2"/>
      </c>
      <c r="G21" s="113"/>
      <c r="H21" s="56"/>
      <c r="I21" s="57"/>
      <c r="J21" s="46">
        <f>IF(I21="","",IF(ISERROR(VLOOKUP(I21,'Wattage Table'!$A$3:$G$884,7,0)),IF(ISERROR(VLOOKUP(I21,Extension!$A$5:$G$39,7,0)),"N/A",VLOOKUP(I21,Extension!$A$5:$G$39,7,0)),VLOOKUP(I21,'Wattage Table'!$A$3:$G$884,7,0)))</f>
      </c>
      <c r="K21" s="47">
        <f t="shared" si="3"/>
      </c>
      <c r="L21" s="60"/>
      <c r="M21" s="61"/>
      <c r="N21" s="62"/>
      <c r="O21" s="46">
        <f>IF(N21="","",IF(ISERROR(VLOOKUP(N21,'Wattage Table'!$A$3:$G$884,7,0)),IF(ISERROR(VLOOKUP(N21,Extension!$A$5:$G$39,7,0)),"N/A",VLOOKUP(N21,Extension!$A$5:$G$39,7,0)),VLOOKUP(N21,'Wattage Table'!$A$3:$G$884,7,0)))</f>
      </c>
      <c r="P21" s="47">
        <f t="shared" si="4"/>
      </c>
      <c r="Q21" s="60"/>
      <c r="R21" s="50">
        <f t="shared" si="5"/>
      </c>
      <c r="S21" s="51">
        <f t="shared" si="6"/>
      </c>
      <c r="T21" s="51">
        <f t="shared" si="7"/>
      </c>
      <c r="U21" s="51">
        <f t="shared" si="8"/>
      </c>
      <c r="V21" s="51">
        <f t="shared" si="9"/>
      </c>
      <c r="W21" s="48">
        <f t="shared" si="10"/>
      </c>
      <c r="X21" s="49">
        <f t="shared" si="1"/>
      </c>
      <c r="Y21" s="103"/>
      <c r="Z21" s="64" t="s">
        <v>2000</v>
      </c>
      <c r="AA21" s="68">
        <v>2808</v>
      </c>
      <c r="AB21" s="69">
        <v>0.84</v>
      </c>
      <c r="AC21" s="105"/>
      <c r="AD21" s="105"/>
      <c r="AE21" s="105"/>
      <c r="AF21" s="105"/>
      <c r="AG21" s="105"/>
      <c r="AH21" s="105"/>
      <c r="AI21" s="105"/>
      <c r="AJ21" s="105"/>
      <c r="AK21" s="105"/>
      <c r="AL21" s="105"/>
      <c r="AM21" s="105"/>
      <c r="AN21" s="105"/>
      <c r="AO21" s="105"/>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85"/>
      <c r="CF21" s="85"/>
      <c r="CG21" s="85"/>
      <c r="CH21" s="85"/>
    </row>
    <row r="22" spans="1:86" s="26" customFormat="1" ht="15.75" customHeight="1">
      <c r="A22" s="44">
        <v>13</v>
      </c>
      <c r="B22" s="116"/>
      <c r="C22" s="53"/>
      <c r="D22" s="54"/>
      <c r="E22" s="55"/>
      <c r="F22" s="46">
        <f t="shared" si="2"/>
      </c>
      <c r="G22" s="113"/>
      <c r="H22" s="56"/>
      <c r="I22" s="57"/>
      <c r="J22" s="46">
        <f>IF(I22="","",IF(ISERROR(VLOOKUP(I22,'Wattage Table'!$A$3:$G$884,7,0)),IF(ISERROR(VLOOKUP(I22,Extension!$A$5:$G$39,7,0)),"N/A",VLOOKUP(I22,Extension!$A$5:$G$39,7,0)),VLOOKUP(I22,'Wattage Table'!$A$3:$G$884,7,0)))</f>
      </c>
      <c r="K22" s="47">
        <f t="shared" si="3"/>
      </c>
      <c r="L22" s="60"/>
      <c r="M22" s="61"/>
      <c r="N22" s="62"/>
      <c r="O22" s="46">
        <f>IF(N22="","",IF(ISERROR(VLOOKUP(N22,'Wattage Table'!$A$3:$G$884,7,0)),IF(ISERROR(VLOOKUP(N22,Extension!$A$5:$G$39,7,0)),"N/A",VLOOKUP(N22,Extension!$A$5:$G$39,7,0)),VLOOKUP(N22,'Wattage Table'!$A$3:$G$884,7,0)))</f>
      </c>
      <c r="P22" s="47">
        <f t="shared" si="4"/>
      </c>
      <c r="Q22" s="60"/>
      <c r="R22" s="50">
        <f t="shared" si="5"/>
      </c>
      <c r="S22" s="51">
        <f t="shared" si="6"/>
      </c>
      <c r="T22" s="51">
        <f t="shared" si="7"/>
      </c>
      <c r="U22" s="51">
        <f t="shared" si="8"/>
      </c>
      <c r="V22" s="51">
        <f t="shared" si="9"/>
      </c>
      <c r="W22" s="48">
        <f t="shared" si="10"/>
      </c>
      <c r="X22" s="49">
        <f t="shared" si="1"/>
      </c>
      <c r="Y22" s="103"/>
      <c r="Z22" s="64" t="s">
        <v>2001</v>
      </c>
      <c r="AA22" s="68">
        <v>4368</v>
      </c>
      <c r="AB22" s="69">
        <v>0.88</v>
      </c>
      <c r="AC22" s="105"/>
      <c r="AD22" s="105"/>
      <c r="AE22" s="105"/>
      <c r="AF22" s="105"/>
      <c r="AG22" s="105"/>
      <c r="AH22" s="105"/>
      <c r="AI22" s="105"/>
      <c r="AJ22" s="105"/>
      <c r="AK22" s="105"/>
      <c r="AL22" s="105"/>
      <c r="AM22" s="105"/>
      <c r="AN22" s="105"/>
      <c r="AO22" s="105"/>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85"/>
      <c r="CF22" s="85"/>
      <c r="CG22" s="85"/>
      <c r="CH22" s="85"/>
    </row>
    <row r="23" spans="1:86" s="26" customFormat="1" ht="15.75" customHeight="1">
      <c r="A23" s="44">
        <v>14</v>
      </c>
      <c r="B23" s="116"/>
      <c r="C23" s="53"/>
      <c r="D23" s="54"/>
      <c r="E23" s="55"/>
      <c r="F23" s="46">
        <f t="shared" si="2"/>
      </c>
      <c r="G23" s="113"/>
      <c r="H23" s="56"/>
      <c r="I23" s="57"/>
      <c r="J23" s="46">
        <f>IF(I23="","",IF(ISERROR(VLOOKUP(I23,'Wattage Table'!$A$3:$G$884,7,0)),IF(ISERROR(VLOOKUP(I23,Extension!$A$5:$G$39,7,0)),"N/A",VLOOKUP(I23,Extension!$A$5:$G$39,7,0)),VLOOKUP(I23,'Wattage Table'!$A$3:$G$884,7,0)))</f>
      </c>
      <c r="K23" s="47">
        <f t="shared" si="3"/>
      </c>
      <c r="L23" s="60"/>
      <c r="M23" s="61"/>
      <c r="N23" s="62"/>
      <c r="O23" s="46">
        <f>IF(N23="","",IF(ISERROR(VLOOKUP(N23,'Wattage Table'!$A$3:$G$884,7,0)),IF(ISERROR(VLOOKUP(N23,Extension!$A$5:$G$39,7,0)),"N/A",VLOOKUP(N23,Extension!$A$5:$G$39,7,0)),VLOOKUP(N23,'Wattage Table'!$A$3:$G$884,7,0)))</f>
      </c>
      <c r="P23" s="47">
        <f t="shared" si="4"/>
      </c>
      <c r="Q23" s="60"/>
      <c r="R23" s="50">
        <f t="shared" si="5"/>
      </c>
      <c r="S23" s="51">
        <f t="shared" si="6"/>
      </c>
      <c r="T23" s="51">
        <f t="shared" si="7"/>
      </c>
      <c r="U23" s="51">
        <f t="shared" si="8"/>
      </c>
      <c r="V23" s="51">
        <f t="shared" si="9"/>
      </c>
      <c r="W23" s="48">
        <f t="shared" si="10"/>
      </c>
      <c r="X23" s="49">
        <f t="shared" si="1"/>
      </c>
      <c r="Y23" s="103"/>
      <c r="Z23" s="64" t="s">
        <v>2002</v>
      </c>
      <c r="AA23" s="68">
        <v>6188</v>
      </c>
      <c r="AB23" s="69">
        <v>0.88</v>
      </c>
      <c r="AC23" s="105"/>
      <c r="AD23" s="105"/>
      <c r="AE23" s="105"/>
      <c r="AF23" s="105"/>
      <c r="AG23" s="105"/>
      <c r="AH23" s="105"/>
      <c r="AI23" s="105"/>
      <c r="AJ23" s="105"/>
      <c r="AK23" s="105"/>
      <c r="AL23" s="105"/>
      <c r="AM23" s="105"/>
      <c r="AN23" s="105"/>
      <c r="AO23" s="105"/>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85"/>
      <c r="CF23" s="85"/>
      <c r="CG23" s="85"/>
      <c r="CH23" s="85"/>
    </row>
    <row r="24" spans="1:86" s="26" customFormat="1" ht="15.75" customHeight="1">
      <c r="A24" s="44">
        <v>15</v>
      </c>
      <c r="B24" s="116"/>
      <c r="C24" s="53"/>
      <c r="D24" s="54"/>
      <c r="E24" s="55"/>
      <c r="F24" s="46">
        <f t="shared" si="2"/>
      </c>
      <c r="G24" s="113"/>
      <c r="H24" s="56"/>
      <c r="I24" s="57"/>
      <c r="J24" s="46">
        <f>IF(I24="","",IF(ISERROR(VLOOKUP(I24,'Wattage Table'!$A$3:$G$884,7,0)),IF(ISERROR(VLOOKUP(I24,Extension!$A$5:$G$39,7,0)),"N/A",VLOOKUP(I24,Extension!$A$5:$G$39,7,0)),VLOOKUP(I24,'Wattage Table'!$A$3:$G$884,7,0)))</f>
      </c>
      <c r="K24" s="47">
        <f t="shared" si="3"/>
      </c>
      <c r="L24" s="60"/>
      <c r="M24" s="61"/>
      <c r="N24" s="62"/>
      <c r="O24" s="46">
        <f>IF(N24="","",IF(ISERROR(VLOOKUP(N24,'Wattage Table'!$A$3:$G$884,7,0)),IF(ISERROR(VLOOKUP(N24,Extension!$A$5:$G$39,7,0)),"N/A",VLOOKUP(N24,Extension!$A$5:$G$39,7,0)),VLOOKUP(N24,'Wattage Table'!$A$3:$G$884,7,0)))</f>
      </c>
      <c r="P24" s="47">
        <f t="shared" si="4"/>
      </c>
      <c r="Q24" s="60"/>
      <c r="R24" s="50">
        <f t="shared" si="5"/>
      </c>
      <c r="S24" s="51">
        <f t="shared" si="6"/>
      </c>
      <c r="T24" s="51">
        <f t="shared" si="7"/>
      </c>
      <c r="U24" s="51">
        <f t="shared" si="8"/>
      </c>
      <c r="V24" s="51">
        <f t="shared" si="9"/>
      </c>
      <c r="W24" s="48">
        <f t="shared" si="10"/>
      </c>
      <c r="X24" s="49">
        <f t="shared" si="1"/>
      </c>
      <c r="Y24" s="103"/>
      <c r="Z24" s="64" t="s">
        <v>2003</v>
      </c>
      <c r="AA24" s="68">
        <v>4259</v>
      </c>
      <c r="AB24" s="69">
        <v>0.89</v>
      </c>
      <c r="AC24" s="105"/>
      <c r="AD24" s="105"/>
      <c r="AE24" s="105"/>
      <c r="AF24" s="105"/>
      <c r="AG24" s="105"/>
      <c r="AH24" s="105"/>
      <c r="AI24" s="105"/>
      <c r="AJ24" s="105"/>
      <c r="AK24" s="105"/>
      <c r="AL24" s="105"/>
      <c r="AM24" s="105"/>
      <c r="AN24" s="105"/>
      <c r="AO24" s="105"/>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85"/>
      <c r="CF24" s="85"/>
      <c r="CG24" s="85"/>
      <c r="CH24" s="85"/>
    </row>
    <row r="25" spans="1:86" s="26" customFormat="1" ht="15.75" customHeight="1">
      <c r="A25" s="45">
        <v>16</v>
      </c>
      <c r="B25" s="116"/>
      <c r="C25" s="53"/>
      <c r="D25" s="54"/>
      <c r="E25" s="55"/>
      <c r="F25" s="46">
        <f t="shared" si="2"/>
      </c>
      <c r="G25" s="113"/>
      <c r="H25" s="56"/>
      <c r="I25" s="57"/>
      <c r="J25" s="46">
        <f>IF(I25="","",IF(ISERROR(VLOOKUP(I25,'Wattage Table'!$A$3:$G$884,7,0)),IF(ISERROR(VLOOKUP(I25,Extension!$A$5:$G$39,7,0)),"N/A",VLOOKUP(I25,Extension!$A$5:$G$39,7,0)),VLOOKUP(I25,'Wattage Table'!$A$3:$G$884,7,0)))</f>
      </c>
      <c r="K25" s="47">
        <f t="shared" si="3"/>
      </c>
      <c r="L25" s="60"/>
      <c r="M25" s="61"/>
      <c r="N25" s="62"/>
      <c r="O25" s="46">
        <f>IF(N25="","",IF(ISERROR(VLOOKUP(N25,'Wattage Table'!$A$3:$G$884,7,0)),IF(ISERROR(VLOOKUP(N25,Extension!$A$5:$G$39,7,0)),"N/A",VLOOKUP(N25,Extension!$A$5:$G$39,7,0)),VLOOKUP(N25,'Wattage Table'!$A$3:$G$884,7,0)))</f>
      </c>
      <c r="P25" s="47">
        <f t="shared" si="4"/>
      </c>
      <c r="Q25" s="60"/>
      <c r="R25" s="50">
        <f t="shared" si="5"/>
      </c>
      <c r="S25" s="51">
        <f t="shared" si="6"/>
      </c>
      <c r="T25" s="51">
        <f t="shared" si="7"/>
      </c>
      <c r="U25" s="51">
        <f t="shared" si="8"/>
      </c>
      <c r="V25" s="51">
        <f t="shared" si="9"/>
      </c>
      <c r="W25" s="48">
        <f t="shared" si="10"/>
      </c>
      <c r="X25" s="49">
        <f t="shared" si="1"/>
      </c>
      <c r="Y25" s="103"/>
      <c r="Z25" s="64" t="s">
        <v>2004</v>
      </c>
      <c r="AA25" s="68">
        <v>4368</v>
      </c>
      <c r="AB25" s="69">
        <v>0.89</v>
      </c>
      <c r="AC25" s="105"/>
      <c r="AD25" s="105"/>
      <c r="AE25" s="105"/>
      <c r="AF25" s="105"/>
      <c r="AG25" s="105"/>
      <c r="AH25" s="105"/>
      <c r="AI25" s="105"/>
      <c r="AJ25" s="105"/>
      <c r="AK25" s="105"/>
      <c r="AL25" s="105"/>
      <c r="AM25" s="105"/>
      <c r="AN25" s="105"/>
      <c r="AO25" s="105"/>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85"/>
      <c r="CF25" s="85"/>
      <c r="CG25" s="85"/>
      <c r="CH25" s="85"/>
    </row>
    <row r="26" spans="1:86" s="26" customFormat="1" ht="15.75" customHeight="1">
      <c r="A26" s="44">
        <v>17</v>
      </c>
      <c r="B26" s="116"/>
      <c r="C26" s="53"/>
      <c r="D26" s="54"/>
      <c r="E26" s="55"/>
      <c r="F26" s="46">
        <f t="shared" si="2"/>
      </c>
      <c r="G26" s="113"/>
      <c r="H26" s="56"/>
      <c r="I26" s="57"/>
      <c r="J26" s="46">
        <f>IF(I26="","",IF(ISERROR(VLOOKUP(I26,'Wattage Table'!$A$3:$G$884,7,0)),IF(ISERROR(VLOOKUP(I26,Extension!$A$5:$G$39,7,0)),"N/A",VLOOKUP(I26,Extension!$A$5:$G$39,7,0)),VLOOKUP(I26,'Wattage Table'!$A$3:$G$884,7,0)))</f>
      </c>
      <c r="K26" s="47">
        <f t="shared" si="3"/>
      </c>
      <c r="L26" s="60"/>
      <c r="M26" s="61"/>
      <c r="N26" s="62"/>
      <c r="O26" s="46">
        <f>IF(N26="","",IF(ISERROR(VLOOKUP(N26,'Wattage Table'!$A$3:$G$884,7,0)),IF(ISERROR(VLOOKUP(N26,Extension!$A$5:$G$39,7,0)),"N/A",VLOOKUP(N26,Extension!$A$5:$G$39,7,0)),VLOOKUP(N26,'Wattage Table'!$A$3:$G$884,7,0)))</f>
      </c>
      <c r="P26" s="47">
        <f t="shared" si="4"/>
      </c>
      <c r="Q26" s="60"/>
      <c r="R26" s="50">
        <f t="shared" si="5"/>
      </c>
      <c r="S26" s="51">
        <f t="shared" si="6"/>
      </c>
      <c r="T26" s="51">
        <f t="shared" si="7"/>
      </c>
      <c r="U26" s="51">
        <f t="shared" si="8"/>
      </c>
      <c r="V26" s="51">
        <f t="shared" si="9"/>
      </c>
      <c r="W26" s="48">
        <f t="shared" si="10"/>
      </c>
      <c r="X26" s="49">
        <f t="shared" si="1"/>
      </c>
      <c r="Y26" s="103"/>
      <c r="Z26" s="64" t="s">
        <v>2005</v>
      </c>
      <c r="AA26" s="68">
        <v>4004</v>
      </c>
      <c r="AB26" s="69">
        <v>0.89</v>
      </c>
      <c r="AC26" s="105"/>
      <c r="AD26" s="105"/>
      <c r="AE26" s="105"/>
      <c r="AF26" s="105"/>
      <c r="AG26" s="105"/>
      <c r="AH26" s="105"/>
      <c r="AI26" s="105"/>
      <c r="AJ26" s="105"/>
      <c r="AK26" s="105"/>
      <c r="AL26" s="105"/>
      <c r="AM26" s="105"/>
      <c r="AN26" s="105"/>
      <c r="AO26" s="105"/>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85"/>
      <c r="CF26" s="85"/>
      <c r="CG26" s="85"/>
      <c r="CH26" s="85"/>
    </row>
    <row r="27" spans="1:86" s="26" customFormat="1" ht="15.75" customHeight="1">
      <c r="A27" s="44">
        <v>18</v>
      </c>
      <c r="B27" s="116"/>
      <c r="C27" s="53"/>
      <c r="D27" s="54"/>
      <c r="E27" s="55"/>
      <c r="F27" s="46">
        <f t="shared" si="2"/>
      </c>
      <c r="G27" s="113"/>
      <c r="H27" s="56"/>
      <c r="I27" s="57"/>
      <c r="J27" s="46">
        <f>IF(I27="","",IF(ISERROR(VLOOKUP(I27,'Wattage Table'!$A$3:$G$884,7,0)),IF(ISERROR(VLOOKUP(I27,Extension!$A$5:$G$39,7,0)),"N/A",VLOOKUP(I27,Extension!$A$5:$G$39,7,0)),VLOOKUP(I27,'Wattage Table'!$A$3:$G$884,7,0)))</f>
      </c>
      <c r="K27" s="47">
        <f t="shared" si="3"/>
      </c>
      <c r="L27" s="60"/>
      <c r="M27" s="61"/>
      <c r="N27" s="62"/>
      <c r="O27" s="46">
        <f>IF(N27="","",IF(ISERROR(VLOOKUP(N27,'Wattage Table'!$A$3:$G$884,7,0)),IF(ISERROR(VLOOKUP(N27,Extension!$A$5:$G$39,7,0)),"N/A",VLOOKUP(N27,Extension!$A$5:$G$39,7,0)),VLOOKUP(N27,'Wattage Table'!$A$3:$G$884,7,0)))</f>
      </c>
      <c r="P27" s="47">
        <f t="shared" si="4"/>
      </c>
      <c r="Q27" s="60"/>
      <c r="R27" s="50">
        <f t="shared" si="5"/>
      </c>
      <c r="S27" s="51">
        <f t="shared" si="6"/>
      </c>
      <c r="T27" s="51">
        <f t="shared" si="7"/>
      </c>
      <c r="U27" s="51">
        <f t="shared" si="8"/>
      </c>
      <c r="V27" s="51">
        <f t="shared" si="9"/>
      </c>
      <c r="W27" s="48">
        <f t="shared" si="10"/>
      </c>
      <c r="X27" s="49">
        <f t="shared" si="1"/>
      </c>
      <c r="Y27" s="103"/>
      <c r="Z27" s="64" t="s">
        <v>2006</v>
      </c>
      <c r="AA27" s="68">
        <v>4290</v>
      </c>
      <c r="AB27" s="69">
        <v>0.85</v>
      </c>
      <c r="AC27" s="105"/>
      <c r="AD27" s="105"/>
      <c r="AE27" s="105"/>
      <c r="AF27" s="105"/>
      <c r="AG27" s="105"/>
      <c r="AH27" s="105"/>
      <c r="AI27" s="105"/>
      <c r="AJ27" s="105"/>
      <c r="AK27" s="105"/>
      <c r="AL27" s="105"/>
      <c r="AM27" s="105"/>
      <c r="AN27" s="105"/>
      <c r="AO27" s="105"/>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85"/>
      <c r="CF27" s="85"/>
      <c r="CG27" s="85"/>
      <c r="CH27" s="85"/>
    </row>
    <row r="28" spans="1:86" s="26" customFormat="1" ht="15.75" customHeight="1">
      <c r="A28" s="44">
        <v>19</v>
      </c>
      <c r="B28" s="116"/>
      <c r="C28" s="53"/>
      <c r="D28" s="54"/>
      <c r="E28" s="55"/>
      <c r="F28" s="46">
        <f t="shared" si="2"/>
      </c>
      <c r="G28" s="113"/>
      <c r="H28" s="56"/>
      <c r="I28" s="57"/>
      <c r="J28" s="46">
        <f>IF(I28="","",IF(ISERROR(VLOOKUP(I28,'Wattage Table'!$A$3:$G$884,7,0)),IF(ISERROR(VLOOKUP(I28,Extension!$A$5:$G$39,7,0)),"N/A",VLOOKUP(I28,Extension!$A$5:$G$39,7,0)),VLOOKUP(I28,'Wattage Table'!$A$3:$G$884,7,0)))</f>
      </c>
      <c r="K28" s="47">
        <f t="shared" si="3"/>
      </c>
      <c r="L28" s="60"/>
      <c r="M28" s="61"/>
      <c r="N28" s="62"/>
      <c r="O28" s="46">
        <f>IF(N28="","",IF(ISERROR(VLOOKUP(N28,'Wattage Table'!$A$3:$G$884,7,0)),IF(ISERROR(VLOOKUP(N28,Extension!$A$5:$G$39,7,0)),"N/A",VLOOKUP(N28,Extension!$A$5:$G$39,7,0)),VLOOKUP(N28,'Wattage Table'!$A$3:$G$884,7,0)))</f>
      </c>
      <c r="P28" s="47">
        <f t="shared" si="4"/>
      </c>
      <c r="Q28" s="60"/>
      <c r="R28" s="50">
        <f t="shared" si="5"/>
      </c>
      <c r="S28" s="51">
        <f t="shared" si="6"/>
      </c>
      <c r="T28" s="51">
        <f t="shared" si="7"/>
      </c>
      <c r="U28" s="51">
        <f t="shared" si="8"/>
      </c>
      <c r="V28" s="51">
        <f t="shared" si="9"/>
      </c>
      <c r="W28" s="48">
        <f t="shared" si="10"/>
      </c>
      <c r="X28" s="49">
        <f t="shared" si="1"/>
      </c>
      <c r="Y28" s="103"/>
      <c r="Z28" s="64" t="s">
        <v>2007</v>
      </c>
      <c r="AA28" s="68">
        <v>4290</v>
      </c>
      <c r="AB28" s="69">
        <v>0.85</v>
      </c>
      <c r="AC28" s="105"/>
      <c r="AD28" s="105"/>
      <c r="AE28" s="105"/>
      <c r="AF28" s="105"/>
      <c r="AG28" s="105"/>
      <c r="AH28" s="105"/>
      <c r="AI28" s="105"/>
      <c r="AJ28" s="105"/>
      <c r="AK28" s="105"/>
      <c r="AL28" s="105"/>
      <c r="AM28" s="105"/>
      <c r="AN28" s="105"/>
      <c r="AO28" s="105"/>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85"/>
      <c r="CF28" s="85"/>
      <c r="CG28" s="85"/>
      <c r="CH28" s="85"/>
    </row>
    <row r="29" spans="1:86" s="26" customFormat="1" ht="15.75" customHeight="1">
      <c r="A29" s="45">
        <v>20</v>
      </c>
      <c r="B29" s="116"/>
      <c r="C29" s="53"/>
      <c r="D29" s="54"/>
      <c r="E29" s="55"/>
      <c r="F29" s="46">
        <f t="shared" si="2"/>
      </c>
      <c r="G29" s="113"/>
      <c r="H29" s="56"/>
      <c r="I29" s="57"/>
      <c r="J29" s="46">
        <f>IF(I29="","",IF(ISERROR(VLOOKUP(I29,'Wattage Table'!$A$3:$G$884,7,0)),IF(ISERROR(VLOOKUP(I29,Extension!$A$5:$G$39,7,0)),"N/A",VLOOKUP(I29,Extension!$A$5:$G$39,7,0)),VLOOKUP(I29,'Wattage Table'!$A$3:$G$884,7,0)))</f>
      </c>
      <c r="K29" s="47">
        <f t="shared" si="3"/>
      </c>
      <c r="L29" s="60"/>
      <c r="M29" s="61"/>
      <c r="N29" s="62"/>
      <c r="O29" s="46">
        <f>IF(N29="","",IF(ISERROR(VLOOKUP(N29,'Wattage Table'!$A$3:$G$884,7,0)),IF(ISERROR(VLOOKUP(N29,Extension!$A$5:$G$39,7,0)),"N/A",VLOOKUP(N29,Extension!$A$5:$G$39,7,0)),VLOOKUP(N29,'Wattage Table'!$A$3:$G$884,7,0)))</f>
      </c>
      <c r="P29" s="47">
        <f t="shared" si="4"/>
      </c>
      <c r="Q29" s="60"/>
      <c r="R29" s="50">
        <f t="shared" si="5"/>
      </c>
      <c r="S29" s="51">
        <f t="shared" si="6"/>
      </c>
      <c r="T29" s="51">
        <f t="shared" si="7"/>
      </c>
      <c r="U29" s="51">
        <f t="shared" si="8"/>
      </c>
      <c r="V29" s="51">
        <f t="shared" si="9"/>
      </c>
      <c r="W29" s="48">
        <f t="shared" si="10"/>
      </c>
      <c r="X29" s="49">
        <f t="shared" si="1"/>
      </c>
      <c r="Y29" s="103"/>
      <c r="Z29" s="64" t="s">
        <v>2008</v>
      </c>
      <c r="AA29" s="68">
        <v>3900</v>
      </c>
      <c r="AB29" s="69">
        <v>0.85</v>
      </c>
      <c r="AC29" s="105"/>
      <c r="AD29" s="105"/>
      <c r="AE29" s="105"/>
      <c r="AF29" s="105"/>
      <c r="AG29" s="105"/>
      <c r="AH29" s="105"/>
      <c r="AI29" s="105"/>
      <c r="AJ29" s="105"/>
      <c r="AK29" s="105"/>
      <c r="AL29" s="105"/>
      <c r="AM29" s="105"/>
      <c r="AN29" s="105"/>
      <c r="AO29" s="105"/>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85"/>
      <c r="CF29" s="85"/>
      <c r="CG29" s="85"/>
      <c r="CH29" s="85"/>
    </row>
    <row r="30" spans="1:86" s="26" customFormat="1" ht="15.75" customHeight="1">
      <c r="A30" s="44">
        <v>21</v>
      </c>
      <c r="B30" s="116"/>
      <c r="C30" s="53"/>
      <c r="D30" s="54"/>
      <c r="E30" s="55"/>
      <c r="F30" s="46">
        <f t="shared" si="2"/>
      </c>
      <c r="G30" s="113"/>
      <c r="H30" s="56"/>
      <c r="I30" s="57"/>
      <c r="J30" s="46">
        <f>IF(I30="","",IF(ISERROR(VLOOKUP(I30,'Wattage Table'!$A$3:$G$884,7,0)),IF(ISERROR(VLOOKUP(I30,Extension!$A$5:$G$39,7,0)),"N/A",VLOOKUP(I30,Extension!$A$5:$G$39,7,0)),VLOOKUP(I30,'Wattage Table'!$A$3:$G$884,7,0)))</f>
      </c>
      <c r="K30" s="47">
        <f t="shared" si="3"/>
      </c>
      <c r="L30" s="60"/>
      <c r="M30" s="61"/>
      <c r="N30" s="62"/>
      <c r="O30" s="46">
        <f>IF(N30="","",IF(ISERROR(VLOOKUP(N30,'Wattage Table'!$A$3:$G$884,7,0)),IF(ISERROR(VLOOKUP(N30,Extension!$A$5:$G$39,7,0)),"N/A",VLOOKUP(N30,Extension!$A$5:$G$39,7,0)),VLOOKUP(N30,'Wattage Table'!$A$3:$G$884,7,0)))</f>
      </c>
      <c r="P30" s="47">
        <f t="shared" si="4"/>
      </c>
      <c r="Q30" s="60"/>
      <c r="R30" s="50">
        <f t="shared" si="5"/>
      </c>
      <c r="S30" s="51">
        <f t="shared" si="6"/>
      </c>
      <c r="T30" s="51">
        <f t="shared" si="7"/>
      </c>
      <c r="U30" s="51">
        <f t="shared" si="8"/>
      </c>
      <c r="V30" s="51">
        <f t="shared" si="9"/>
      </c>
      <c r="W30" s="48">
        <f t="shared" si="10"/>
      </c>
      <c r="X30" s="49">
        <f t="shared" si="1"/>
      </c>
      <c r="Y30" s="103"/>
      <c r="Z30" s="65" t="s">
        <v>2224</v>
      </c>
      <c r="AA30" s="76" t="str">
        <f>IF(ISBLANK('User Input'!C4),"Edit",'User Input'!C4)</f>
        <v>Edit</v>
      </c>
      <c r="AB30" s="76" t="str">
        <f>IF(ISBLANK('User Input'!D4),"Edit",'User Input'!D4)</f>
        <v>Edit</v>
      </c>
      <c r="AC30" s="105"/>
      <c r="AD30" s="105"/>
      <c r="AE30" s="105"/>
      <c r="AF30" s="105"/>
      <c r="AG30" s="105"/>
      <c r="AH30" s="105"/>
      <c r="AI30" s="105"/>
      <c r="AJ30" s="105"/>
      <c r="AK30" s="105"/>
      <c r="AL30" s="105"/>
      <c r="AM30" s="105"/>
      <c r="AN30" s="105"/>
      <c r="AO30" s="105"/>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85"/>
      <c r="CF30" s="85"/>
      <c r="CG30" s="85"/>
      <c r="CH30" s="85"/>
    </row>
    <row r="31" spans="1:86" s="26" customFormat="1" ht="15.75" customHeight="1">
      <c r="A31" s="44">
        <v>22</v>
      </c>
      <c r="B31" s="116"/>
      <c r="C31" s="53"/>
      <c r="D31" s="54"/>
      <c r="E31" s="55"/>
      <c r="F31" s="46">
        <f t="shared" si="2"/>
      </c>
      <c r="G31" s="113"/>
      <c r="H31" s="56"/>
      <c r="I31" s="57"/>
      <c r="J31" s="46">
        <f>IF(I31="","",IF(ISERROR(VLOOKUP(I31,'Wattage Table'!$A$3:$G$884,7,0)),IF(ISERROR(VLOOKUP(I31,Extension!$A$5:$G$39,7,0)),"N/A",VLOOKUP(I31,Extension!$A$5:$G$39,7,0)),VLOOKUP(I31,'Wattage Table'!$A$3:$G$884,7,0)))</f>
      </c>
      <c r="K31" s="47">
        <f t="shared" si="3"/>
      </c>
      <c r="L31" s="60"/>
      <c r="M31" s="61"/>
      <c r="N31" s="62"/>
      <c r="O31" s="46">
        <f>IF(N31="","",IF(ISERROR(VLOOKUP(N31,'Wattage Table'!$A$3:$G$884,7,0)),IF(ISERROR(VLOOKUP(N31,Extension!$A$5:$G$39,7,0)),"N/A",VLOOKUP(N31,Extension!$A$5:$G$39,7,0)),VLOOKUP(N31,'Wattage Table'!$A$3:$G$884,7,0)))</f>
      </c>
      <c r="P31" s="47">
        <f t="shared" si="4"/>
      </c>
      <c r="Q31" s="60"/>
      <c r="R31" s="50">
        <f t="shared" si="5"/>
      </c>
      <c r="S31" s="51">
        <f t="shared" si="6"/>
      </c>
      <c r="T31" s="51">
        <f t="shared" si="7"/>
      </c>
      <c r="U31" s="51">
        <f t="shared" si="8"/>
      </c>
      <c r="V31" s="51">
        <f t="shared" si="9"/>
      </c>
      <c r="W31" s="48">
        <f t="shared" si="10"/>
      </c>
      <c r="X31" s="49">
        <f t="shared" si="1"/>
      </c>
      <c r="Y31" s="103"/>
      <c r="Z31" s="105"/>
      <c r="AA31" s="105"/>
      <c r="AB31" s="105"/>
      <c r="AC31" s="105"/>
      <c r="AD31" s="105"/>
      <c r="AE31" s="105"/>
      <c r="AF31" s="105"/>
      <c r="AG31" s="105"/>
      <c r="AH31" s="105"/>
      <c r="AI31" s="105"/>
      <c r="AJ31" s="105"/>
      <c r="AK31" s="105"/>
      <c r="AL31" s="105"/>
      <c r="AM31" s="105"/>
      <c r="AN31" s="105"/>
      <c r="AO31" s="105"/>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85"/>
      <c r="CF31" s="85"/>
      <c r="CG31" s="85"/>
      <c r="CH31" s="85"/>
    </row>
    <row r="32" spans="1:86" s="26" customFormat="1" ht="15.75" customHeight="1">
      <c r="A32" s="44">
        <v>23</v>
      </c>
      <c r="B32" s="117"/>
      <c r="C32" s="59"/>
      <c r="D32" s="54"/>
      <c r="E32" s="55"/>
      <c r="F32" s="46">
        <f t="shared" si="2"/>
      </c>
      <c r="G32" s="113"/>
      <c r="H32" s="56"/>
      <c r="I32" s="57"/>
      <c r="J32" s="46">
        <f>IF(I32="","",IF(ISERROR(VLOOKUP(I32,'Wattage Table'!$A$3:$G$884,7,0)),IF(ISERROR(VLOOKUP(I32,Extension!$A$5:$G$39,7,0)),"N/A",VLOOKUP(I32,Extension!$A$5:$G$39,7,0)),VLOOKUP(I32,'Wattage Table'!$A$3:$G$884,7,0)))</f>
      </c>
      <c r="K32" s="47">
        <f t="shared" si="3"/>
      </c>
      <c r="L32" s="60"/>
      <c r="M32" s="61"/>
      <c r="N32" s="62"/>
      <c r="O32" s="46">
        <f>IF(N32="","",IF(ISERROR(VLOOKUP(N32,'Wattage Table'!$A$3:$G$884,7,0)),IF(ISERROR(VLOOKUP(N32,Extension!$A$5:$G$39,7,0)),"N/A",VLOOKUP(N32,Extension!$A$5:$G$39,7,0)),VLOOKUP(N32,'Wattage Table'!$A$3:$G$884,7,0)))</f>
      </c>
      <c r="P32" s="47">
        <f t="shared" si="4"/>
      </c>
      <c r="Q32" s="60"/>
      <c r="R32" s="50">
        <f t="shared" si="5"/>
      </c>
      <c r="S32" s="51">
        <f t="shared" si="6"/>
      </c>
      <c r="T32" s="51">
        <f t="shared" si="7"/>
      </c>
      <c r="U32" s="51">
        <f t="shared" si="8"/>
      </c>
      <c r="V32" s="51">
        <f t="shared" si="9"/>
      </c>
      <c r="W32" s="48">
        <f t="shared" si="10"/>
      </c>
      <c r="X32" s="49">
        <f t="shared" si="1"/>
      </c>
      <c r="Y32" s="103"/>
      <c r="Z32" s="105"/>
      <c r="AA32" s="105"/>
      <c r="AB32" s="105"/>
      <c r="AC32" s="105"/>
      <c r="AD32" s="105"/>
      <c r="AE32" s="105"/>
      <c r="AF32" s="105"/>
      <c r="AG32" s="105"/>
      <c r="AH32" s="105"/>
      <c r="AI32" s="105"/>
      <c r="AJ32" s="105"/>
      <c r="AK32" s="105"/>
      <c r="AL32" s="105"/>
      <c r="AM32" s="105"/>
      <c r="AN32" s="105"/>
      <c r="AO32" s="105"/>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85"/>
      <c r="CF32" s="85"/>
      <c r="CG32" s="85"/>
      <c r="CH32" s="85"/>
    </row>
    <row r="33" spans="1:86" s="26" customFormat="1" ht="15.75" customHeight="1">
      <c r="A33" s="44">
        <v>24</v>
      </c>
      <c r="B33" s="117"/>
      <c r="C33" s="52"/>
      <c r="D33" s="59"/>
      <c r="E33" s="55"/>
      <c r="F33" s="46">
        <f t="shared" si="2"/>
      </c>
      <c r="G33" s="113"/>
      <c r="H33" s="56"/>
      <c r="I33" s="57"/>
      <c r="J33" s="46">
        <f>IF(I33="","",IF(ISERROR(VLOOKUP(I33,'Wattage Table'!$A$3:$G$884,7,0)),IF(ISERROR(VLOOKUP(I33,Extension!$A$5:$G$39,7,0)),"N/A",VLOOKUP(I33,Extension!$A$5:$G$39,7,0)),VLOOKUP(I33,'Wattage Table'!$A$3:$G$884,7,0)))</f>
      </c>
      <c r="K33" s="47">
        <f t="shared" si="3"/>
      </c>
      <c r="L33" s="60"/>
      <c r="M33" s="61"/>
      <c r="N33" s="62"/>
      <c r="O33" s="46">
        <f>IF(N33="","",IF(ISERROR(VLOOKUP(N33,'Wattage Table'!$A$3:$G$884,7,0)),IF(ISERROR(VLOOKUP(N33,Extension!$A$5:$G$39,7,0)),"N/A",VLOOKUP(N33,Extension!$A$5:$G$39,7,0)),VLOOKUP(N33,'Wattage Table'!$A$3:$G$884,7,0)))</f>
      </c>
      <c r="P33" s="47">
        <f t="shared" si="4"/>
      </c>
      <c r="Q33" s="60"/>
      <c r="R33" s="50">
        <f t="shared" si="5"/>
      </c>
      <c r="S33" s="51">
        <f t="shared" si="6"/>
      </c>
      <c r="T33" s="51">
        <f t="shared" si="7"/>
      </c>
      <c r="U33" s="51">
        <f t="shared" si="8"/>
      </c>
      <c r="V33" s="51">
        <f t="shared" si="9"/>
      </c>
      <c r="W33" s="48">
        <f t="shared" si="10"/>
      </c>
      <c r="X33" s="49">
        <f t="shared" si="1"/>
      </c>
      <c r="Y33" s="103"/>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85"/>
      <c r="CF33" s="85"/>
      <c r="CG33" s="85"/>
      <c r="CH33" s="85"/>
    </row>
    <row r="34" spans="1:86" s="26" customFormat="1" ht="15.75" customHeight="1">
      <c r="A34" s="44">
        <v>25</v>
      </c>
      <c r="B34" s="117"/>
      <c r="C34" s="52"/>
      <c r="D34" s="59"/>
      <c r="E34" s="55"/>
      <c r="F34" s="46">
        <f t="shared" si="2"/>
      </c>
      <c r="G34" s="113"/>
      <c r="H34" s="56"/>
      <c r="I34" s="57"/>
      <c r="J34" s="46">
        <f>IF(I34="","",IF(ISERROR(VLOOKUP(I34,'Wattage Table'!$A$3:$G$884,7,0)),IF(ISERROR(VLOOKUP(I34,Extension!$A$5:$G$39,7,0)),"N/A",VLOOKUP(I34,Extension!$A$5:$G$39,7,0)),VLOOKUP(I34,'Wattage Table'!$A$3:$G$884,7,0)))</f>
      </c>
      <c r="K34" s="47">
        <f t="shared" si="3"/>
      </c>
      <c r="L34" s="60"/>
      <c r="M34" s="61"/>
      <c r="N34" s="62"/>
      <c r="O34" s="46">
        <f>IF(N34="","",IF(ISERROR(VLOOKUP(N34,'Wattage Table'!$A$3:$G$884,7,0)),IF(ISERROR(VLOOKUP(N34,Extension!$A$5:$G$39,7,0)),"N/A",VLOOKUP(N34,Extension!$A$5:$G$39,7,0)),VLOOKUP(N34,'Wattage Table'!$A$3:$G$884,7,0)))</f>
      </c>
      <c r="P34" s="47">
        <f t="shared" si="4"/>
      </c>
      <c r="Q34" s="60"/>
      <c r="R34" s="50">
        <f t="shared" si="5"/>
      </c>
      <c r="S34" s="51">
        <f t="shared" si="6"/>
      </c>
      <c r="T34" s="51">
        <f t="shared" si="7"/>
      </c>
      <c r="U34" s="51">
        <f t="shared" si="8"/>
      </c>
      <c r="V34" s="51">
        <f t="shared" si="9"/>
      </c>
      <c r="W34" s="48">
        <f t="shared" si="10"/>
      </c>
      <c r="X34" s="49">
        <f t="shared" si="1"/>
      </c>
      <c r="Y34" s="103"/>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85"/>
      <c r="CF34" s="85"/>
      <c r="CG34" s="85"/>
      <c r="CH34" s="85"/>
    </row>
    <row r="35" spans="1:86" s="26" customFormat="1" ht="15.75" customHeight="1">
      <c r="A35" s="44">
        <v>26</v>
      </c>
      <c r="B35" s="117"/>
      <c r="C35" s="52"/>
      <c r="D35" s="59"/>
      <c r="E35" s="55"/>
      <c r="F35" s="46">
        <f t="shared" si="2"/>
      </c>
      <c r="G35" s="113"/>
      <c r="H35" s="56"/>
      <c r="I35" s="57"/>
      <c r="J35" s="46">
        <f>IF(I35="","",IF(ISERROR(VLOOKUP(I35,'Wattage Table'!$A$3:$G$884,7,0)),IF(ISERROR(VLOOKUP(I35,Extension!$A$5:$G$39,7,0)),"N/A",VLOOKUP(I35,Extension!$A$5:$G$39,7,0)),VLOOKUP(I35,'Wattage Table'!$A$3:$G$884,7,0)))</f>
      </c>
      <c r="K35" s="47">
        <f t="shared" si="3"/>
      </c>
      <c r="L35" s="60"/>
      <c r="M35" s="61"/>
      <c r="N35" s="62"/>
      <c r="O35" s="46">
        <f>IF(N35="","",IF(ISERROR(VLOOKUP(N35,'Wattage Table'!$A$3:$G$884,7,0)),IF(ISERROR(VLOOKUP(N35,Extension!$A$5:$G$39,7,0)),"N/A",VLOOKUP(N35,Extension!$A$5:$G$39,7,0)),VLOOKUP(N35,'Wattage Table'!$A$3:$G$884,7,0)))</f>
      </c>
      <c r="P35" s="47">
        <f t="shared" si="4"/>
      </c>
      <c r="Q35" s="60"/>
      <c r="R35" s="50">
        <f t="shared" si="5"/>
      </c>
      <c r="S35" s="51">
        <f t="shared" si="6"/>
      </c>
      <c r="T35" s="51">
        <f t="shared" si="7"/>
      </c>
      <c r="U35" s="51">
        <f t="shared" si="8"/>
      </c>
      <c r="V35" s="51">
        <f t="shared" si="9"/>
      </c>
      <c r="W35" s="48">
        <f t="shared" si="10"/>
      </c>
      <c r="X35" s="49">
        <f t="shared" si="1"/>
      </c>
      <c r="Y35" s="103"/>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85"/>
      <c r="CF35" s="85"/>
      <c r="CG35" s="85"/>
      <c r="CH35" s="85"/>
    </row>
    <row r="36" spans="1:86" s="26" customFormat="1" ht="15.75" customHeight="1">
      <c r="A36" s="44">
        <v>27</v>
      </c>
      <c r="B36" s="117"/>
      <c r="C36" s="52"/>
      <c r="D36" s="59"/>
      <c r="E36" s="55"/>
      <c r="F36" s="46">
        <f t="shared" si="2"/>
      </c>
      <c r="G36" s="113"/>
      <c r="H36" s="56"/>
      <c r="I36" s="57"/>
      <c r="J36" s="46">
        <f>IF(I36="","",IF(ISERROR(VLOOKUP(I36,'Wattage Table'!$A$3:$G$884,7,0)),IF(ISERROR(VLOOKUP(I36,Extension!$A$5:$G$39,7,0)),"N/A",VLOOKUP(I36,Extension!$A$5:$G$39,7,0)),VLOOKUP(I36,'Wattage Table'!$A$3:$G$884,7,0)))</f>
      </c>
      <c r="K36" s="47">
        <f t="shared" si="3"/>
      </c>
      <c r="L36" s="60"/>
      <c r="M36" s="61"/>
      <c r="N36" s="62"/>
      <c r="O36" s="46">
        <f>IF(N36="","",IF(ISERROR(VLOOKUP(N36,'Wattage Table'!$A$3:$G$884,7,0)),IF(ISERROR(VLOOKUP(N36,Extension!$A$5:$G$39,7,0)),"N/A",VLOOKUP(N36,Extension!$A$5:$G$39,7,0)),VLOOKUP(N36,'Wattage Table'!$A$3:$G$884,7,0)))</f>
      </c>
      <c r="P36" s="47">
        <f t="shared" si="4"/>
      </c>
      <c r="Q36" s="60"/>
      <c r="R36" s="50">
        <f t="shared" si="5"/>
      </c>
      <c r="S36" s="51">
        <f t="shared" si="6"/>
      </c>
      <c r="T36" s="51">
        <f t="shared" si="7"/>
      </c>
      <c r="U36" s="51">
        <f t="shared" si="8"/>
      </c>
      <c r="V36" s="51">
        <f t="shared" si="9"/>
      </c>
      <c r="W36" s="48">
        <f t="shared" si="10"/>
      </c>
      <c r="X36" s="49">
        <f t="shared" si="1"/>
      </c>
      <c r="Y36" s="103"/>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85"/>
      <c r="CF36" s="85"/>
      <c r="CG36" s="85"/>
      <c r="CH36" s="85"/>
    </row>
    <row r="37" spans="1:86" s="26" customFormat="1" ht="15.75" customHeight="1">
      <c r="A37" s="44">
        <v>28</v>
      </c>
      <c r="B37" s="117"/>
      <c r="C37" s="52"/>
      <c r="D37" s="59"/>
      <c r="E37" s="55"/>
      <c r="F37" s="46">
        <f t="shared" si="2"/>
      </c>
      <c r="G37" s="113"/>
      <c r="H37" s="56"/>
      <c r="I37" s="57"/>
      <c r="J37" s="46">
        <f>IF(I37="","",IF(ISERROR(VLOOKUP(I37,'Wattage Table'!$A$3:$G$884,7,0)),IF(ISERROR(VLOOKUP(I37,Extension!$A$5:$G$39,7,0)),"N/A",VLOOKUP(I37,Extension!$A$5:$G$39,7,0)),VLOOKUP(I37,'Wattage Table'!$A$3:$G$884,7,0)))</f>
      </c>
      <c r="K37" s="47">
        <f t="shared" si="3"/>
      </c>
      <c r="L37" s="60"/>
      <c r="M37" s="61"/>
      <c r="N37" s="62"/>
      <c r="O37" s="46">
        <f>IF(N37="","",IF(ISERROR(VLOOKUP(N37,'Wattage Table'!$A$3:$G$884,7,0)),IF(ISERROR(VLOOKUP(N37,Extension!$A$5:$G$39,7,0)),"N/A",VLOOKUP(N37,Extension!$A$5:$G$39,7,0)),VLOOKUP(N37,'Wattage Table'!$A$3:$G$884,7,0)))</f>
      </c>
      <c r="P37" s="47">
        <f t="shared" si="4"/>
      </c>
      <c r="Q37" s="60"/>
      <c r="R37" s="50">
        <f t="shared" si="5"/>
      </c>
      <c r="S37" s="51">
        <f t="shared" si="6"/>
      </c>
      <c r="T37" s="51">
        <f t="shared" si="7"/>
      </c>
      <c r="U37" s="51">
        <f t="shared" si="8"/>
      </c>
      <c r="V37" s="51">
        <f t="shared" si="9"/>
      </c>
      <c r="W37" s="48">
        <f t="shared" si="10"/>
      </c>
      <c r="X37" s="49">
        <f t="shared" si="1"/>
      </c>
      <c r="Y37" s="103"/>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85"/>
      <c r="CF37" s="85"/>
      <c r="CG37" s="85"/>
      <c r="CH37" s="85"/>
    </row>
    <row r="38" spans="1:86" s="26" customFormat="1" ht="15.75" customHeight="1">
      <c r="A38" s="44">
        <v>29</v>
      </c>
      <c r="B38" s="117"/>
      <c r="C38" s="52"/>
      <c r="D38" s="59"/>
      <c r="E38" s="55"/>
      <c r="F38" s="46">
        <f t="shared" si="2"/>
      </c>
      <c r="G38" s="113"/>
      <c r="H38" s="56"/>
      <c r="I38" s="57"/>
      <c r="J38" s="46">
        <f>IF(I38="","",IF(ISERROR(VLOOKUP(I38,'Wattage Table'!$A$3:$G$884,7,0)),IF(ISERROR(VLOOKUP(I38,Extension!$A$5:$G$39,7,0)),"N/A",VLOOKUP(I38,Extension!$A$5:$G$39,7,0)),VLOOKUP(I38,'Wattage Table'!$A$3:$G$884,7,0)))</f>
      </c>
      <c r="K38" s="47">
        <f t="shared" si="3"/>
      </c>
      <c r="L38" s="60"/>
      <c r="M38" s="61"/>
      <c r="N38" s="62"/>
      <c r="O38" s="46">
        <f>IF(N38="","",IF(ISERROR(VLOOKUP(N38,'Wattage Table'!$A$3:$G$884,7,0)),IF(ISERROR(VLOOKUP(N38,Extension!$A$5:$G$39,7,0)),"N/A",VLOOKUP(N38,Extension!$A$5:$G$39,7,0)),VLOOKUP(N38,'Wattage Table'!$A$3:$G$884,7,0)))</f>
      </c>
      <c r="P38" s="47">
        <f t="shared" si="4"/>
      </c>
      <c r="Q38" s="60"/>
      <c r="R38" s="50">
        <f t="shared" si="5"/>
      </c>
      <c r="S38" s="51">
        <f t="shared" si="6"/>
      </c>
      <c r="T38" s="51">
        <f t="shared" si="7"/>
      </c>
      <c r="U38" s="51">
        <f t="shared" si="8"/>
      </c>
      <c r="V38" s="51">
        <f t="shared" si="9"/>
      </c>
      <c r="W38" s="48">
        <f t="shared" si="10"/>
      </c>
      <c r="X38" s="49">
        <f t="shared" si="1"/>
      </c>
      <c r="Y38" s="103"/>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85"/>
      <c r="CF38" s="85"/>
      <c r="CG38" s="85"/>
      <c r="CH38" s="85"/>
    </row>
    <row r="39" spans="1:86" s="26" customFormat="1" ht="15.75" customHeight="1">
      <c r="A39" s="44">
        <v>30</v>
      </c>
      <c r="B39" s="117"/>
      <c r="C39" s="52"/>
      <c r="D39" s="59"/>
      <c r="E39" s="55"/>
      <c r="F39" s="46">
        <f t="shared" si="2"/>
      </c>
      <c r="G39" s="113"/>
      <c r="H39" s="56"/>
      <c r="I39" s="57"/>
      <c r="J39" s="46">
        <f>IF(I39="","",IF(ISERROR(VLOOKUP(I39,'Wattage Table'!$A$3:$G$884,7,0)),IF(ISERROR(VLOOKUP(I39,Extension!$A$5:$G$39,7,0)),"N/A",VLOOKUP(I39,Extension!$A$5:$G$39,7,0)),VLOOKUP(I39,'Wattage Table'!$A$3:$G$884,7,0)))</f>
      </c>
      <c r="K39" s="47">
        <f t="shared" si="3"/>
      </c>
      <c r="L39" s="60"/>
      <c r="M39" s="61"/>
      <c r="N39" s="62"/>
      <c r="O39" s="46">
        <f>IF(N39="","",IF(ISERROR(VLOOKUP(N39,'Wattage Table'!$A$3:$G$884,7,0)),IF(ISERROR(VLOOKUP(N39,Extension!$A$5:$G$39,7,0)),"N/A",VLOOKUP(N39,Extension!$A$5:$G$39,7,0)),VLOOKUP(N39,'Wattage Table'!$A$3:$G$884,7,0)))</f>
      </c>
      <c r="P39" s="47">
        <f t="shared" si="4"/>
      </c>
      <c r="Q39" s="60"/>
      <c r="R39" s="50">
        <f t="shared" si="5"/>
      </c>
      <c r="S39" s="51">
        <f t="shared" si="6"/>
      </c>
      <c r="T39" s="51">
        <f t="shared" si="7"/>
      </c>
      <c r="U39" s="51">
        <f t="shared" si="8"/>
      </c>
      <c r="V39" s="51">
        <f t="shared" si="9"/>
      </c>
      <c r="W39" s="48">
        <f t="shared" si="10"/>
      </c>
      <c r="X39" s="49">
        <f t="shared" si="1"/>
      </c>
      <c r="Y39" s="103"/>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85"/>
      <c r="CF39" s="85"/>
      <c r="CG39" s="85"/>
      <c r="CH39" s="85"/>
    </row>
    <row r="40" spans="1:86" s="26" customFormat="1" ht="15.75" customHeight="1">
      <c r="A40" s="44">
        <v>31</v>
      </c>
      <c r="B40" s="117"/>
      <c r="C40" s="52"/>
      <c r="D40" s="59"/>
      <c r="E40" s="55"/>
      <c r="F40" s="46">
        <f t="shared" si="2"/>
      </c>
      <c r="G40" s="113"/>
      <c r="H40" s="56"/>
      <c r="I40" s="57"/>
      <c r="J40" s="46">
        <f>IF(I40="","",IF(ISERROR(VLOOKUP(I40,'Wattage Table'!$A$3:$G$884,7,0)),IF(ISERROR(VLOOKUP(I40,Extension!$A$5:$G$39,7,0)),"N/A",VLOOKUP(I40,Extension!$A$5:$G$39,7,0)),VLOOKUP(I40,'Wattage Table'!$A$3:$G$884,7,0)))</f>
      </c>
      <c r="K40" s="47">
        <f t="shared" si="3"/>
      </c>
      <c r="L40" s="60"/>
      <c r="M40" s="61"/>
      <c r="N40" s="62"/>
      <c r="O40" s="46">
        <f>IF(N40="","",IF(ISERROR(VLOOKUP(N40,'Wattage Table'!$A$3:$G$884,7,0)),IF(ISERROR(VLOOKUP(N40,Extension!$A$5:$G$39,7,0)),"N/A",VLOOKUP(N40,Extension!$A$5:$G$39,7,0)),VLOOKUP(N40,'Wattage Table'!$A$3:$G$884,7,0)))</f>
      </c>
      <c r="P40" s="47">
        <f t="shared" si="4"/>
      </c>
      <c r="Q40" s="60"/>
      <c r="R40" s="50">
        <f t="shared" si="5"/>
      </c>
      <c r="S40" s="51">
        <f t="shared" si="6"/>
      </c>
      <c r="T40" s="51">
        <f t="shared" si="7"/>
      </c>
      <c r="U40" s="51">
        <f t="shared" si="8"/>
      </c>
      <c r="V40" s="51">
        <f t="shared" si="9"/>
      </c>
      <c r="W40" s="48">
        <f t="shared" si="10"/>
      </c>
      <c r="X40" s="49">
        <f t="shared" si="1"/>
      </c>
      <c r="Y40" s="103"/>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85"/>
      <c r="CF40" s="85"/>
      <c r="CG40" s="85"/>
      <c r="CH40" s="85"/>
    </row>
    <row r="41" spans="1:86" s="26" customFormat="1" ht="15.75" customHeight="1">
      <c r="A41" s="44">
        <v>32</v>
      </c>
      <c r="B41" s="117"/>
      <c r="C41" s="52"/>
      <c r="D41" s="59"/>
      <c r="E41" s="55"/>
      <c r="F41" s="46">
        <f t="shared" si="2"/>
      </c>
      <c r="G41" s="113"/>
      <c r="H41" s="56"/>
      <c r="I41" s="57"/>
      <c r="J41" s="46">
        <f>IF(I41="","",IF(ISERROR(VLOOKUP(I41,'Wattage Table'!$A$3:$G$884,7,0)),IF(ISERROR(VLOOKUP(I41,Extension!$A$5:$G$39,7,0)),"N/A",VLOOKUP(I41,Extension!$A$5:$G$39,7,0)),VLOOKUP(I41,'Wattage Table'!$A$3:$G$884,7,0)))</f>
      </c>
      <c r="K41" s="47">
        <f t="shared" si="3"/>
      </c>
      <c r="L41" s="60"/>
      <c r="M41" s="61"/>
      <c r="N41" s="62"/>
      <c r="O41" s="46">
        <f>IF(N41="","",IF(ISERROR(VLOOKUP(N41,'Wattage Table'!$A$3:$G$884,7,0)),IF(ISERROR(VLOOKUP(N41,Extension!$A$5:$G$39,7,0)),"N/A",VLOOKUP(N41,Extension!$A$5:$G$39,7,0)),VLOOKUP(N41,'Wattage Table'!$A$3:$G$884,7,0)))</f>
      </c>
      <c r="P41" s="47">
        <f t="shared" si="4"/>
      </c>
      <c r="Q41" s="60"/>
      <c r="R41" s="50">
        <f t="shared" si="5"/>
      </c>
      <c r="S41" s="51">
        <f t="shared" si="6"/>
      </c>
      <c r="T41" s="51">
        <f t="shared" si="7"/>
      </c>
      <c r="U41" s="51">
        <f t="shared" si="8"/>
      </c>
      <c r="V41" s="51">
        <f t="shared" si="9"/>
      </c>
      <c r="W41" s="48">
        <f t="shared" si="10"/>
      </c>
      <c r="X41" s="49">
        <f aca="true" t="shared" si="11" ref="X41:X68">IF(R41="","",K41*(1+U41)*F41-P41*(1+U41)*F41*(1-V41))</f>
      </c>
      <c r="Y41" s="103"/>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85"/>
      <c r="CF41" s="85"/>
      <c r="CG41" s="85"/>
      <c r="CH41" s="85"/>
    </row>
    <row r="42" spans="1:86" s="26" customFormat="1" ht="15.75" customHeight="1">
      <c r="A42" s="44">
        <v>33</v>
      </c>
      <c r="B42" s="117"/>
      <c r="C42" s="52"/>
      <c r="D42" s="59"/>
      <c r="E42" s="55"/>
      <c r="F42" s="46">
        <f t="shared" si="2"/>
      </c>
      <c r="G42" s="113"/>
      <c r="H42" s="56"/>
      <c r="I42" s="57"/>
      <c r="J42" s="46">
        <f>IF(I42="","",IF(ISERROR(VLOOKUP(I42,'Wattage Table'!$A$3:$G$884,7,0)),IF(ISERROR(VLOOKUP(I42,Extension!$A$5:$G$39,7,0)),"N/A",VLOOKUP(I42,Extension!$A$5:$G$39,7,0)),VLOOKUP(I42,'Wattage Table'!$A$3:$G$884,7,0)))</f>
      </c>
      <c r="K42" s="47">
        <f t="shared" si="3"/>
      </c>
      <c r="L42" s="60"/>
      <c r="M42" s="61"/>
      <c r="N42" s="62"/>
      <c r="O42" s="46">
        <f>IF(N42="","",IF(ISERROR(VLOOKUP(N42,'Wattage Table'!$A$3:$G$884,7,0)),IF(ISERROR(VLOOKUP(N42,Extension!$A$5:$G$39,7,0)),"N/A",VLOOKUP(N42,Extension!$A$5:$G$39,7,0)),VLOOKUP(N42,'Wattage Table'!$A$3:$G$884,7,0)))</f>
      </c>
      <c r="P42" s="47">
        <f t="shared" si="4"/>
      </c>
      <c r="Q42" s="60"/>
      <c r="R42" s="50">
        <f t="shared" si="5"/>
      </c>
      <c r="S42" s="51">
        <f t="shared" si="6"/>
      </c>
      <c r="T42" s="51">
        <f t="shared" si="7"/>
      </c>
      <c r="U42" s="51">
        <f t="shared" si="8"/>
      </c>
      <c r="V42" s="51">
        <f t="shared" si="9"/>
      </c>
      <c r="W42" s="48">
        <f t="shared" si="10"/>
      </c>
      <c r="X42" s="49">
        <f t="shared" si="11"/>
      </c>
      <c r="Y42" s="103"/>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85"/>
      <c r="CF42" s="85"/>
      <c r="CG42" s="85"/>
      <c r="CH42" s="85"/>
    </row>
    <row r="43" spans="1:86" s="26" customFormat="1" ht="15.75" customHeight="1">
      <c r="A43" s="44">
        <v>34</v>
      </c>
      <c r="B43" s="117"/>
      <c r="C43" s="52"/>
      <c r="D43" s="59"/>
      <c r="E43" s="55"/>
      <c r="F43" s="46">
        <f t="shared" si="2"/>
      </c>
      <c r="G43" s="113"/>
      <c r="H43" s="56"/>
      <c r="I43" s="57"/>
      <c r="J43" s="46">
        <f>IF(I43="","",IF(ISERROR(VLOOKUP(I43,'Wattage Table'!$A$3:$G$884,7,0)),IF(ISERROR(VLOOKUP(I43,Extension!$A$5:$G$39,7,0)),"N/A",VLOOKUP(I43,Extension!$A$5:$G$39,7,0)),VLOOKUP(I43,'Wattage Table'!$A$3:$G$884,7,0)))</f>
      </c>
      <c r="K43" s="47">
        <f t="shared" si="3"/>
      </c>
      <c r="L43" s="60"/>
      <c r="M43" s="61"/>
      <c r="N43" s="62"/>
      <c r="O43" s="46">
        <f>IF(N43="","",IF(ISERROR(VLOOKUP(N43,'Wattage Table'!$A$3:$G$884,7,0)),IF(ISERROR(VLOOKUP(N43,Extension!$A$5:$G$39,7,0)),"N/A",VLOOKUP(N43,Extension!$A$5:$G$39,7,0)),VLOOKUP(N43,'Wattage Table'!$A$3:$G$884,7,0)))</f>
      </c>
      <c r="P43" s="47">
        <f t="shared" si="4"/>
      </c>
      <c r="Q43" s="60"/>
      <c r="R43" s="50">
        <f t="shared" si="5"/>
      </c>
      <c r="S43" s="51">
        <f t="shared" si="6"/>
      </c>
      <c r="T43" s="51">
        <f t="shared" si="7"/>
      </c>
      <c r="U43" s="51">
        <f t="shared" si="8"/>
      </c>
      <c r="V43" s="51">
        <f t="shared" si="9"/>
      </c>
      <c r="W43" s="48">
        <f t="shared" si="10"/>
      </c>
      <c r="X43" s="49">
        <f t="shared" si="11"/>
      </c>
      <c r="Y43" s="103"/>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85"/>
      <c r="CF43" s="85"/>
      <c r="CG43" s="85"/>
      <c r="CH43" s="85"/>
    </row>
    <row r="44" spans="1:86" s="26" customFormat="1" ht="15.75" customHeight="1">
      <c r="A44" s="44">
        <v>35</v>
      </c>
      <c r="B44" s="117"/>
      <c r="C44" s="52"/>
      <c r="D44" s="59"/>
      <c r="E44" s="55"/>
      <c r="F44" s="46">
        <f t="shared" si="2"/>
      </c>
      <c r="G44" s="113"/>
      <c r="H44" s="56"/>
      <c r="I44" s="57"/>
      <c r="J44" s="46">
        <f>IF(I44="","",IF(ISERROR(VLOOKUP(I44,'Wattage Table'!$A$3:$G$884,7,0)),IF(ISERROR(VLOOKUP(I44,Extension!$A$5:$G$39,7,0)),"N/A",VLOOKUP(I44,Extension!$A$5:$G$39,7,0)),VLOOKUP(I44,'Wattage Table'!$A$3:$G$884,7,0)))</f>
      </c>
      <c r="K44" s="47">
        <f t="shared" si="3"/>
      </c>
      <c r="L44" s="60"/>
      <c r="M44" s="61"/>
      <c r="N44" s="62"/>
      <c r="O44" s="46">
        <f>IF(N44="","",IF(ISERROR(VLOOKUP(N44,'Wattage Table'!$A$3:$G$884,7,0)),IF(ISERROR(VLOOKUP(N44,Extension!$A$5:$G$39,7,0)),"N/A",VLOOKUP(N44,Extension!$A$5:$G$39,7,0)),VLOOKUP(N44,'Wattage Table'!$A$3:$G$884,7,0)))</f>
      </c>
      <c r="P44" s="47">
        <f t="shared" si="4"/>
      </c>
      <c r="Q44" s="60"/>
      <c r="R44" s="50">
        <f t="shared" si="5"/>
      </c>
      <c r="S44" s="51">
        <f t="shared" si="6"/>
      </c>
      <c r="T44" s="51">
        <f aca="true" t="shared" si="12" ref="T44:T68">IF(ISBLANK(G44),"",VLOOKUP(G44,$AI$10:$AK$14,2,FALSE))</f>
      </c>
      <c r="U44" s="51">
        <f aca="true" t="shared" si="13" ref="U44:U68">IF(ISBLANK(G44),"",VLOOKUP(G44,$AI$10:$AK$14,3,FALSE))</f>
      </c>
      <c r="V44" s="51">
        <f aca="true" t="shared" si="14" ref="V44:V68">IF(OR(ISBLANK(L44),ISBLANK(Q44)),"",IF(VLOOKUP(Q44,$AN$10:$AO$14,2,FALSE)&lt;VLOOKUP(L44,$AN$10:$AO$14,2,FALSE),"CHECK",VLOOKUP(Q44,$AN$10:$AO$14,2,FALSE)-VLOOKUP(L44,$AN$10:$AO$14,2,FALSE)))</f>
      </c>
      <c r="W44" s="48">
        <f t="shared" si="10"/>
      </c>
      <c r="X44" s="49">
        <f t="shared" si="11"/>
      </c>
      <c r="Y44" s="103"/>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85"/>
      <c r="CF44" s="85"/>
      <c r="CG44" s="85"/>
      <c r="CH44" s="85"/>
    </row>
    <row r="45" spans="1:86" s="26" customFormat="1" ht="15.75" customHeight="1">
      <c r="A45" s="44">
        <v>36</v>
      </c>
      <c r="B45" s="117"/>
      <c r="C45" s="52"/>
      <c r="D45" s="59"/>
      <c r="E45" s="55"/>
      <c r="F45" s="46">
        <f t="shared" si="2"/>
      </c>
      <c r="G45" s="113"/>
      <c r="H45" s="56"/>
      <c r="I45" s="57"/>
      <c r="J45" s="46">
        <f>IF(I45="","",IF(ISERROR(VLOOKUP(I45,'Wattage Table'!$A$3:$G$884,7,0)),IF(ISERROR(VLOOKUP(I45,Extension!$A$5:$G$39,7,0)),"N/A",VLOOKUP(I45,Extension!$A$5:$G$39,7,0)),VLOOKUP(I45,'Wattage Table'!$A$3:$G$884,7,0)))</f>
      </c>
      <c r="K45" s="47">
        <f t="shared" si="3"/>
      </c>
      <c r="L45" s="60"/>
      <c r="M45" s="61"/>
      <c r="N45" s="62"/>
      <c r="O45" s="46">
        <f>IF(N45="","",IF(ISERROR(VLOOKUP(N45,'Wattage Table'!$A$3:$G$884,7,0)),IF(ISERROR(VLOOKUP(N45,Extension!$A$5:$G$39,7,0)),"N/A",VLOOKUP(N45,Extension!$A$5:$G$39,7,0)),VLOOKUP(N45,'Wattage Table'!$A$3:$G$884,7,0)))</f>
      </c>
      <c r="P45" s="47">
        <f t="shared" si="4"/>
      </c>
      <c r="Q45" s="60"/>
      <c r="R45" s="50">
        <f t="shared" si="5"/>
      </c>
      <c r="S45" s="51">
        <f t="shared" si="6"/>
      </c>
      <c r="T45" s="51">
        <f t="shared" si="12"/>
      </c>
      <c r="U45" s="51">
        <f t="shared" si="13"/>
      </c>
      <c r="V45" s="51">
        <f t="shared" si="14"/>
      </c>
      <c r="W45" s="48">
        <f t="shared" si="10"/>
      </c>
      <c r="X45" s="49">
        <f t="shared" si="11"/>
      </c>
      <c r="Y45" s="103"/>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85"/>
      <c r="CF45" s="85"/>
      <c r="CG45" s="85"/>
      <c r="CH45" s="85"/>
    </row>
    <row r="46" spans="1:86" s="26" customFormat="1" ht="15.75" customHeight="1">
      <c r="A46" s="44">
        <v>37</v>
      </c>
      <c r="B46" s="117"/>
      <c r="C46" s="52"/>
      <c r="D46" s="59"/>
      <c r="E46" s="55"/>
      <c r="F46" s="46">
        <f t="shared" si="2"/>
      </c>
      <c r="G46" s="113"/>
      <c r="H46" s="56"/>
      <c r="I46" s="57"/>
      <c r="J46" s="46">
        <f>IF(I46="","",IF(ISERROR(VLOOKUP(I46,'Wattage Table'!$A$3:$G$884,7,0)),IF(ISERROR(VLOOKUP(I46,Extension!$A$5:$G$39,7,0)),"N/A",VLOOKUP(I46,Extension!$A$5:$G$39,7,0)),VLOOKUP(I46,'Wattage Table'!$A$3:$G$884,7,0)))</f>
      </c>
      <c r="K46" s="47">
        <f t="shared" si="3"/>
      </c>
      <c r="L46" s="60"/>
      <c r="M46" s="61"/>
      <c r="N46" s="62"/>
      <c r="O46" s="46">
        <f>IF(N46="","",IF(ISERROR(VLOOKUP(N46,'Wattage Table'!$A$3:$G$884,7,0)),IF(ISERROR(VLOOKUP(N46,Extension!$A$5:$G$39,7,0)),"N/A",VLOOKUP(N46,Extension!$A$5:$G$39,7,0)),VLOOKUP(N46,'Wattage Table'!$A$3:$G$884,7,0)))</f>
      </c>
      <c r="P46" s="47">
        <f t="shared" si="4"/>
      </c>
      <c r="Q46" s="60"/>
      <c r="R46" s="50">
        <f t="shared" si="5"/>
      </c>
      <c r="S46" s="51">
        <f t="shared" si="6"/>
      </c>
      <c r="T46" s="51">
        <f t="shared" si="12"/>
      </c>
      <c r="U46" s="51">
        <f t="shared" si="13"/>
      </c>
      <c r="V46" s="51">
        <f t="shared" si="14"/>
      </c>
      <c r="W46" s="48">
        <f t="shared" si="10"/>
      </c>
      <c r="X46" s="49">
        <f t="shared" si="11"/>
      </c>
      <c r="Y46" s="103"/>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85"/>
      <c r="CF46" s="85"/>
      <c r="CG46" s="85"/>
      <c r="CH46" s="85"/>
    </row>
    <row r="47" spans="1:86" s="26" customFormat="1" ht="15.75" customHeight="1">
      <c r="A47" s="44">
        <v>38</v>
      </c>
      <c r="B47" s="117"/>
      <c r="C47" s="52"/>
      <c r="D47" s="59"/>
      <c r="E47" s="55"/>
      <c r="F47" s="46">
        <f t="shared" si="2"/>
      </c>
      <c r="G47" s="113"/>
      <c r="H47" s="56"/>
      <c r="I47" s="57"/>
      <c r="J47" s="46">
        <f>IF(I47="","",IF(ISERROR(VLOOKUP(I47,'Wattage Table'!$A$3:$G$884,7,0)),IF(ISERROR(VLOOKUP(I47,Extension!$A$5:$G$39,7,0)),"N/A",VLOOKUP(I47,Extension!$A$5:$G$39,7,0)),VLOOKUP(I47,'Wattage Table'!$A$3:$G$884,7,0)))</f>
      </c>
      <c r="K47" s="47">
        <f t="shared" si="3"/>
      </c>
      <c r="L47" s="60"/>
      <c r="M47" s="61"/>
      <c r="N47" s="62"/>
      <c r="O47" s="46">
        <f>IF(N47="","",IF(ISERROR(VLOOKUP(N47,'Wattage Table'!$A$3:$G$884,7,0)),IF(ISERROR(VLOOKUP(N47,Extension!$A$5:$G$39,7,0)),"N/A",VLOOKUP(N47,Extension!$A$5:$G$39,7,0)),VLOOKUP(N47,'Wattage Table'!$A$3:$G$884,7,0)))</f>
      </c>
      <c r="P47" s="47">
        <f t="shared" si="4"/>
      </c>
      <c r="Q47" s="60"/>
      <c r="R47" s="50">
        <f t="shared" si="5"/>
      </c>
      <c r="S47" s="51">
        <f t="shared" si="6"/>
      </c>
      <c r="T47" s="51">
        <f t="shared" si="12"/>
      </c>
      <c r="U47" s="51">
        <f t="shared" si="13"/>
      </c>
      <c r="V47" s="51">
        <f t="shared" si="14"/>
      </c>
      <c r="W47" s="48">
        <f t="shared" si="10"/>
      </c>
      <c r="X47" s="49">
        <f t="shared" si="11"/>
      </c>
      <c r="Y47" s="103"/>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85"/>
      <c r="CF47" s="85"/>
      <c r="CG47" s="85"/>
      <c r="CH47" s="85"/>
    </row>
    <row r="48" spans="1:86" s="26" customFormat="1" ht="15.75" customHeight="1">
      <c r="A48" s="44">
        <v>39</v>
      </c>
      <c r="B48" s="117"/>
      <c r="C48" s="52"/>
      <c r="D48" s="59"/>
      <c r="E48" s="55"/>
      <c r="F48" s="46">
        <f t="shared" si="2"/>
      </c>
      <c r="G48" s="113"/>
      <c r="H48" s="56"/>
      <c r="I48" s="57"/>
      <c r="J48" s="46">
        <f>IF(I48="","",IF(ISERROR(VLOOKUP(I48,'Wattage Table'!$A$3:$G$884,7,0)),IF(ISERROR(VLOOKUP(I48,Extension!$A$5:$G$39,7,0)),"N/A",VLOOKUP(I48,Extension!$A$5:$G$39,7,0)),VLOOKUP(I48,'Wattage Table'!$A$3:$G$884,7,0)))</f>
      </c>
      <c r="K48" s="47">
        <f t="shared" si="3"/>
      </c>
      <c r="L48" s="60"/>
      <c r="M48" s="61"/>
      <c r="N48" s="62"/>
      <c r="O48" s="46">
        <f>IF(N48="","",IF(ISERROR(VLOOKUP(N48,'Wattage Table'!$A$3:$G$884,7,0)),IF(ISERROR(VLOOKUP(N48,Extension!$A$5:$G$39,7,0)),"N/A",VLOOKUP(N48,Extension!$A$5:$G$39,7,0)),VLOOKUP(N48,'Wattage Table'!$A$3:$G$884,7,0)))</f>
      </c>
      <c r="P48" s="47">
        <f t="shared" si="4"/>
      </c>
      <c r="Q48" s="60"/>
      <c r="R48" s="50">
        <f t="shared" si="5"/>
      </c>
      <c r="S48" s="51">
        <f t="shared" si="6"/>
      </c>
      <c r="T48" s="51">
        <f t="shared" si="12"/>
      </c>
      <c r="U48" s="51">
        <f t="shared" si="13"/>
      </c>
      <c r="V48" s="51">
        <f t="shared" si="14"/>
      </c>
      <c r="W48" s="48">
        <f t="shared" si="10"/>
      </c>
      <c r="X48" s="49">
        <f t="shared" si="11"/>
      </c>
      <c r="Y48" s="103"/>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85"/>
      <c r="CF48" s="85"/>
      <c r="CG48" s="85"/>
      <c r="CH48" s="85"/>
    </row>
    <row r="49" spans="1:86" s="26" customFormat="1" ht="15.75" customHeight="1">
      <c r="A49" s="44">
        <v>40</v>
      </c>
      <c r="B49" s="117"/>
      <c r="C49" s="52"/>
      <c r="D49" s="59"/>
      <c r="E49" s="55"/>
      <c r="F49" s="46">
        <f t="shared" si="2"/>
      </c>
      <c r="G49" s="113"/>
      <c r="H49" s="56"/>
      <c r="I49" s="57"/>
      <c r="J49" s="46">
        <f>IF(I49="","",IF(ISERROR(VLOOKUP(I49,'Wattage Table'!$A$3:$G$884,7,0)),IF(ISERROR(VLOOKUP(I49,Extension!$A$5:$G$39,7,0)),"N/A",VLOOKUP(I49,Extension!$A$5:$G$39,7,0)),VLOOKUP(I49,'Wattage Table'!$A$3:$G$884,7,0)))</f>
      </c>
      <c r="K49" s="47">
        <f t="shared" si="3"/>
      </c>
      <c r="L49" s="60"/>
      <c r="M49" s="61"/>
      <c r="N49" s="62"/>
      <c r="O49" s="46">
        <f>IF(N49="","",IF(ISERROR(VLOOKUP(N49,'Wattage Table'!$A$3:$G$884,7,0)),IF(ISERROR(VLOOKUP(N49,Extension!$A$5:$G$39,7,0)),"N/A",VLOOKUP(N49,Extension!$A$5:$G$39,7,0)),VLOOKUP(N49,'Wattage Table'!$A$3:$G$884,7,0)))</f>
      </c>
      <c r="P49" s="47">
        <f t="shared" si="4"/>
      </c>
      <c r="Q49" s="60"/>
      <c r="R49" s="50">
        <f t="shared" si="5"/>
      </c>
      <c r="S49" s="51">
        <f t="shared" si="6"/>
      </c>
      <c r="T49" s="51">
        <f t="shared" si="12"/>
      </c>
      <c r="U49" s="51">
        <f t="shared" si="13"/>
      </c>
      <c r="V49" s="51">
        <f t="shared" si="14"/>
      </c>
      <c r="W49" s="48">
        <f t="shared" si="10"/>
      </c>
      <c r="X49" s="49">
        <f t="shared" si="11"/>
      </c>
      <c r="Y49" s="103"/>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85"/>
      <c r="CF49" s="85"/>
      <c r="CG49" s="85"/>
      <c r="CH49" s="85"/>
    </row>
    <row r="50" spans="1:86" s="26" customFormat="1" ht="15.75" customHeight="1">
      <c r="A50" s="44">
        <v>41</v>
      </c>
      <c r="B50" s="117"/>
      <c r="C50" s="52"/>
      <c r="D50" s="59"/>
      <c r="E50" s="55"/>
      <c r="F50" s="46">
        <f t="shared" si="2"/>
      </c>
      <c r="G50" s="113"/>
      <c r="H50" s="56"/>
      <c r="I50" s="57"/>
      <c r="J50" s="46">
        <f>IF(I50="","",IF(ISERROR(VLOOKUP(I50,'Wattage Table'!$A$3:$G$884,7,0)),IF(ISERROR(VLOOKUP(I50,Extension!$A$5:$G$39,7,0)),"N/A",VLOOKUP(I50,Extension!$A$5:$G$39,7,0)),VLOOKUP(I50,'Wattage Table'!$A$3:$G$884,7,0)))</f>
      </c>
      <c r="K50" s="47">
        <f t="shared" si="3"/>
      </c>
      <c r="L50" s="60"/>
      <c r="M50" s="61"/>
      <c r="N50" s="62"/>
      <c r="O50" s="46">
        <f>IF(N50="","",IF(ISERROR(VLOOKUP(N50,'Wattage Table'!$A$3:$G$884,7,0)),IF(ISERROR(VLOOKUP(N50,Extension!$A$5:$G$39,7,0)),"N/A",VLOOKUP(N50,Extension!$A$5:$G$39,7,0)),VLOOKUP(N50,'Wattage Table'!$A$3:$G$884,7,0)))</f>
      </c>
      <c r="P50" s="47">
        <f t="shared" si="4"/>
      </c>
      <c r="Q50" s="60"/>
      <c r="R50" s="50">
        <f t="shared" si="5"/>
      </c>
      <c r="S50" s="51">
        <f t="shared" si="6"/>
      </c>
      <c r="T50" s="51">
        <f t="shared" si="12"/>
      </c>
      <c r="U50" s="51">
        <f t="shared" si="13"/>
      </c>
      <c r="V50" s="51">
        <f t="shared" si="14"/>
      </c>
      <c r="W50" s="48">
        <f t="shared" si="10"/>
      </c>
      <c r="X50" s="49">
        <f t="shared" si="11"/>
      </c>
      <c r="Y50" s="103"/>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85"/>
      <c r="CF50" s="85"/>
      <c r="CG50" s="85"/>
      <c r="CH50" s="85"/>
    </row>
    <row r="51" spans="1:86" s="26" customFormat="1" ht="15.75" customHeight="1">
      <c r="A51" s="44">
        <v>42</v>
      </c>
      <c r="B51" s="117"/>
      <c r="C51" s="52"/>
      <c r="D51" s="59"/>
      <c r="E51" s="55"/>
      <c r="F51" s="46">
        <f t="shared" si="2"/>
      </c>
      <c r="G51" s="113"/>
      <c r="H51" s="56"/>
      <c r="I51" s="57"/>
      <c r="J51" s="46">
        <f>IF(I51="","",IF(ISERROR(VLOOKUP(I51,'Wattage Table'!$A$3:$G$884,7,0)),IF(ISERROR(VLOOKUP(I51,Extension!$A$5:$G$39,7,0)),"N/A",VLOOKUP(I51,Extension!$A$5:$G$39,7,0)),VLOOKUP(I51,'Wattage Table'!$A$3:$G$884,7,0)))</f>
      </c>
      <c r="K51" s="47">
        <f t="shared" si="3"/>
      </c>
      <c r="L51" s="60"/>
      <c r="M51" s="61"/>
      <c r="N51" s="62"/>
      <c r="O51" s="46">
        <f>IF(N51="","",IF(ISERROR(VLOOKUP(N51,'Wattage Table'!$A$3:$G$884,7,0)),IF(ISERROR(VLOOKUP(N51,Extension!$A$5:$G$39,7,0)),"N/A",VLOOKUP(N51,Extension!$A$5:$G$39,7,0)),VLOOKUP(N51,'Wattage Table'!$A$3:$G$884,7,0)))</f>
      </c>
      <c r="P51" s="47">
        <f t="shared" si="4"/>
      </c>
      <c r="Q51" s="60"/>
      <c r="R51" s="50">
        <f t="shared" si="5"/>
      </c>
      <c r="S51" s="51">
        <f t="shared" si="6"/>
      </c>
      <c r="T51" s="51">
        <f t="shared" si="12"/>
      </c>
      <c r="U51" s="51">
        <f t="shared" si="13"/>
      </c>
      <c r="V51" s="51">
        <f t="shared" si="14"/>
      </c>
      <c r="W51" s="48">
        <f t="shared" si="10"/>
      </c>
      <c r="X51" s="49">
        <f t="shared" si="11"/>
      </c>
      <c r="Y51" s="103"/>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85"/>
      <c r="CF51" s="85"/>
      <c r="CG51" s="85"/>
      <c r="CH51" s="85"/>
    </row>
    <row r="52" spans="1:86" s="26" customFormat="1" ht="15.75" customHeight="1">
      <c r="A52" s="44">
        <v>43</v>
      </c>
      <c r="B52" s="117"/>
      <c r="C52" s="52"/>
      <c r="D52" s="59"/>
      <c r="E52" s="55"/>
      <c r="F52" s="46">
        <f t="shared" si="2"/>
      </c>
      <c r="G52" s="113"/>
      <c r="H52" s="56"/>
      <c r="I52" s="57"/>
      <c r="J52" s="46">
        <f>IF(I52="","",IF(ISERROR(VLOOKUP(I52,'Wattage Table'!$A$3:$G$884,7,0)),IF(ISERROR(VLOOKUP(I52,Extension!$A$5:$G$39,7,0)),"N/A",VLOOKUP(I52,Extension!$A$5:$G$39,7,0)),VLOOKUP(I52,'Wattage Table'!$A$3:$G$884,7,0)))</f>
      </c>
      <c r="K52" s="47">
        <f t="shared" si="3"/>
      </c>
      <c r="L52" s="60"/>
      <c r="M52" s="61"/>
      <c r="N52" s="62"/>
      <c r="O52" s="46">
        <f>IF(N52="","",IF(ISERROR(VLOOKUP(N52,'Wattage Table'!$A$3:$G$884,7,0)),IF(ISERROR(VLOOKUP(N52,Extension!$A$5:$G$39,7,0)),"N/A",VLOOKUP(N52,Extension!$A$5:$G$39,7,0)),VLOOKUP(N52,'Wattage Table'!$A$3:$G$884,7,0)))</f>
      </c>
      <c r="P52" s="47">
        <f t="shared" si="4"/>
      </c>
      <c r="Q52" s="60"/>
      <c r="R52" s="50">
        <f t="shared" si="5"/>
      </c>
      <c r="S52" s="51">
        <f t="shared" si="6"/>
      </c>
      <c r="T52" s="51">
        <f t="shared" si="12"/>
      </c>
      <c r="U52" s="51">
        <f t="shared" si="13"/>
      </c>
      <c r="V52" s="51">
        <f t="shared" si="14"/>
      </c>
      <c r="W52" s="48">
        <f t="shared" si="10"/>
      </c>
      <c r="X52" s="49">
        <f t="shared" si="11"/>
      </c>
      <c r="Y52" s="103"/>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85"/>
      <c r="CF52" s="85"/>
      <c r="CG52" s="85"/>
      <c r="CH52" s="85"/>
    </row>
    <row r="53" spans="1:86" s="26" customFormat="1" ht="15.75" customHeight="1">
      <c r="A53" s="44">
        <v>44</v>
      </c>
      <c r="B53" s="117"/>
      <c r="C53" s="52"/>
      <c r="D53" s="59"/>
      <c r="E53" s="55"/>
      <c r="F53" s="46">
        <f t="shared" si="2"/>
      </c>
      <c r="G53" s="113"/>
      <c r="H53" s="56"/>
      <c r="I53" s="57"/>
      <c r="J53" s="46">
        <f>IF(I53="","",IF(ISERROR(VLOOKUP(I53,'Wattage Table'!$A$3:$G$884,7,0)),IF(ISERROR(VLOOKUP(I53,Extension!$A$5:$G$39,7,0)),"N/A",VLOOKUP(I53,Extension!$A$5:$G$39,7,0)),VLOOKUP(I53,'Wattage Table'!$A$3:$G$884,7,0)))</f>
      </c>
      <c r="K53" s="47">
        <f t="shared" si="3"/>
      </c>
      <c r="L53" s="60"/>
      <c r="M53" s="61"/>
      <c r="N53" s="62"/>
      <c r="O53" s="46">
        <f>IF(N53="","",IF(ISERROR(VLOOKUP(N53,'Wattage Table'!$A$3:$G$884,7,0)),IF(ISERROR(VLOOKUP(N53,Extension!$A$5:$G$39,7,0)),"N/A",VLOOKUP(N53,Extension!$A$5:$G$39,7,0)),VLOOKUP(N53,'Wattage Table'!$A$3:$G$884,7,0)))</f>
      </c>
      <c r="P53" s="47">
        <f t="shared" si="4"/>
      </c>
      <c r="Q53" s="60"/>
      <c r="R53" s="50">
        <f t="shared" si="5"/>
      </c>
      <c r="S53" s="51">
        <f t="shared" si="6"/>
      </c>
      <c r="T53" s="51">
        <f t="shared" si="12"/>
      </c>
      <c r="U53" s="51">
        <f t="shared" si="13"/>
      </c>
      <c r="V53" s="51">
        <f t="shared" si="14"/>
      </c>
      <c r="W53" s="48">
        <f t="shared" si="10"/>
      </c>
      <c r="X53" s="49">
        <f t="shared" si="11"/>
      </c>
      <c r="Y53" s="103"/>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85"/>
      <c r="CF53" s="85"/>
      <c r="CG53" s="85"/>
      <c r="CH53" s="85"/>
    </row>
    <row r="54" spans="1:86" s="26" customFormat="1" ht="15.75" customHeight="1">
      <c r="A54" s="44">
        <v>45</v>
      </c>
      <c r="B54" s="117"/>
      <c r="C54" s="52"/>
      <c r="D54" s="59"/>
      <c r="E54" s="55"/>
      <c r="F54" s="46">
        <f t="shared" si="2"/>
      </c>
      <c r="G54" s="113"/>
      <c r="H54" s="56"/>
      <c r="I54" s="57"/>
      <c r="J54" s="46">
        <f>IF(I54="","",IF(ISERROR(VLOOKUP(I54,'Wattage Table'!$A$3:$G$884,7,0)),IF(ISERROR(VLOOKUP(I54,Extension!$A$5:$G$39,7,0)),"N/A",VLOOKUP(I54,Extension!$A$5:$G$39,7,0)),VLOOKUP(I54,'Wattage Table'!$A$3:$G$884,7,0)))</f>
      </c>
      <c r="K54" s="47">
        <f t="shared" si="3"/>
      </c>
      <c r="L54" s="60"/>
      <c r="M54" s="61"/>
      <c r="N54" s="62"/>
      <c r="O54" s="46">
        <f>IF(N54="","",IF(ISERROR(VLOOKUP(N54,'Wattage Table'!$A$3:$G$884,7,0)),IF(ISERROR(VLOOKUP(N54,Extension!$A$5:$G$39,7,0)),"N/A",VLOOKUP(N54,Extension!$A$5:$G$39,7,0)),VLOOKUP(N54,'Wattage Table'!$A$3:$G$884,7,0)))</f>
      </c>
      <c r="P54" s="47">
        <f t="shared" si="4"/>
      </c>
      <c r="Q54" s="60"/>
      <c r="R54" s="50">
        <f t="shared" si="5"/>
      </c>
      <c r="S54" s="51">
        <f t="shared" si="6"/>
      </c>
      <c r="T54" s="51">
        <f t="shared" si="12"/>
      </c>
      <c r="U54" s="51">
        <f t="shared" si="13"/>
      </c>
      <c r="V54" s="51">
        <f t="shared" si="14"/>
      </c>
      <c r="W54" s="48">
        <f t="shared" si="10"/>
      </c>
      <c r="X54" s="49">
        <f t="shared" si="11"/>
      </c>
      <c r="Y54" s="103"/>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85"/>
      <c r="CF54" s="85"/>
      <c r="CG54" s="85"/>
      <c r="CH54" s="85"/>
    </row>
    <row r="55" spans="1:86" s="26" customFormat="1" ht="15.75" customHeight="1">
      <c r="A55" s="44">
        <v>46</v>
      </c>
      <c r="B55" s="117"/>
      <c r="C55" s="52"/>
      <c r="D55" s="59"/>
      <c r="E55" s="55"/>
      <c r="F55" s="46">
        <f t="shared" si="2"/>
      </c>
      <c r="G55" s="113"/>
      <c r="H55" s="56"/>
      <c r="I55" s="57"/>
      <c r="J55" s="46">
        <f>IF(I55="","",IF(ISERROR(VLOOKUP(I55,'Wattage Table'!$A$3:$G$884,7,0)),IF(ISERROR(VLOOKUP(I55,Extension!$A$5:$G$39,7,0)),"N/A",VLOOKUP(I55,Extension!$A$5:$G$39,7,0)),VLOOKUP(I55,'Wattage Table'!$A$3:$G$884,7,0)))</f>
      </c>
      <c r="K55" s="47">
        <f t="shared" si="3"/>
      </c>
      <c r="L55" s="60"/>
      <c r="M55" s="61"/>
      <c r="N55" s="62"/>
      <c r="O55" s="46">
        <f>IF(N55="","",IF(ISERROR(VLOOKUP(N55,'Wattage Table'!$A$3:$G$884,7,0)),IF(ISERROR(VLOOKUP(N55,Extension!$A$5:$G$39,7,0)),"N/A",VLOOKUP(N55,Extension!$A$5:$G$39,7,0)),VLOOKUP(N55,'Wattage Table'!$A$3:$G$884,7,0)))</f>
      </c>
      <c r="P55" s="47">
        <f t="shared" si="4"/>
      </c>
      <c r="Q55" s="60"/>
      <c r="R55" s="50">
        <f t="shared" si="5"/>
      </c>
      <c r="S55" s="51">
        <f t="shared" si="6"/>
      </c>
      <c r="T55" s="51">
        <f t="shared" si="12"/>
      </c>
      <c r="U55" s="51">
        <f t="shared" si="13"/>
      </c>
      <c r="V55" s="51">
        <f t="shared" si="14"/>
      </c>
      <c r="W55" s="48">
        <f t="shared" si="10"/>
      </c>
      <c r="X55" s="49">
        <f t="shared" si="11"/>
      </c>
      <c r="Y55" s="103"/>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85"/>
      <c r="CF55" s="85"/>
      <c r="CG55" s="85"/>
      <c r="CH55" s="85"/>
    </row>
    <row r="56" spans="1:86" s="26" customFormat="1" ht="15.75" customHeight="1">
      <c r="A56" s="44">
        <v>47</v>
      </c>
      <c r="B56" s="117"/>
      <c r="C56" s="52"/>
      <c r="D56" s="59"/>
      <c r="E56" s="55"/>
      <c r="F56" s="46">
        <f t="shared" si="2"/>
      </c>
      <c r="G56" s="113"/>
      <c r="H56" s="56"/>
      <c r="I56" s="57"/>
      <c r="J56" s="46">
        <f>IF(I56="","",IF(ISERROR(VLOOKUP(I56,'Wattage Table'!$A$3:$G$884,7,0)),IF(ISERROR(VLOOKUP(I56,Extension!$A$5:$G$39,7,0)),"N/A",VLOOKUP(I56,Extension!$A$5:$G$39,7,0)),VLOOKUP(I56,'Wattage Table'!$A$3:$G$884,7,0)))</f>
      </c>
      <c r="K56" s="47">
        <f t="shared" si="3"/>
      </c>
      <c r="L56" s="60"/>
      <c r="M56" s="61"/>
      <c r="N56" s="62"/>
      <c r="O56" s="46">
        <f>IF(N56="","",IF(ISERROR(VLOOKUP(N56,'Wattage Table'!$A$3:$G$884,7,0)),IF(ISERROR(VLOOKUP(N56,Extension!$A$5:$G$39,7,0)),"N/A",VLOOKUP(N56,Extension!$A$5:$G$39,7,0)),VLOOKUP(N56,'Wattage Table'!$A$3:$G$884,7,0)))</f>
      </c>
      <c r="P56" s="47">
        <f t="shared" si="4"/>
      </c>
      <c r="Q56" s="60"/>
      <c r="R56" s="50">
        <f t="shared" si="5"/>
      </c>
      <c r="S56" s="51">
        <f t="shared" si="6"/>
      </c>
      <c r="T56" s="51">
        <f t="shared" si="12"/>
      </c>
      <c r="U56" s="51">
        <f t="shared" si="13"/>
      </c>
      <c r="V56" s="51">
        <f t="shared" si="14"/>
      </c>
      <c r="W56" s="48">
        <f t="shared" si="10"/>
      </c>
      <c r="X56" s="49">
        <f t="shared" si="11"/>
      </c>
      <c r="Y56" s="103"/>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85"/>
      <c r="CF56" s="85"/>
      <c r="CG56" s="85"/>
      <c r="CH56" s="85"/>
    </row>
    <row r="57" spans="1:86" s="26" customFormat="1" ht="15.75" customHeight="1">
      <c r="A57" s="44">
        <v>48</v>
      </c>
      <c r="B57" s="117"/>
      <c r="C57" s="52"/>
      <c r="D57" s="59"/>
      <c r="E57" s="55"/>
      <c r="F57" s="46">
        <f t="shared" si="2"/>
      </c>
      <c r="G57" s="113"/>
      <c r="H57" s="56"/>
      <c r="I57" s="57"/>
      <c r="J57" s="46">
        <f>IF(I57="","",IF(ISERROR(VLOOKUP(I57,'Wattage Table'!$A$3:$G$884,7,0)),IF(ISERROR(VLOOKUP(I57,Extension!$A$5:$G$39,7,0)),"N/A",VLOOKUP(I57,Extension!$A$5:$G$39,7,0)),VLOOKUP(I57,'Wattage Table'!$A$3:$G$884,7,0)))</f>
      </c>
      <c r="K57" s="47">
        <f t="shared" si="3"/>
      </c>
      <c r="L57" s="60"/>
      <c r="M57" s="61"/>
      <c r="N57" s="62"/>
      <c r="O57" s="46">
        <f>IF(N57="","",IF(ISERROR(VLOOKUP(N57,'Wattage Table'!$A$3:$G$884,7,0)),IF(ISERROR(VLOOKUP(N57,Extension!$A$5:$G$39,7,0)),"N/A",VLOOKUP(N57,Extension!$A$5:$G$39,7,0)),VLOOKUP(N57,'Wattage Table'!$A$3:$G$884,7,0)))</f>
      </c>
      <c r="P57" s="47">
        <f t="shared" si="4"/>
      </c>
      <c r="Q57" s="60"/>
      <c r="R57" s="50">
        <f t="shared" si="5"/>
      </c>
      <c r="S57" s="51">
        <f t="shared" si="6"/>
      </c>
      <c r="T57" s="51">
        <f t="shared" si="12"/>
      </c>
      <c r="U57" s="51">
        <f t="shared" si="13"/>
      </c>
      <c r="V57" s="51">
        <f t="shared" si="14"/>
      </c>
      <c r="W57" s="48">
        <f t="shared" si="10"/>
      </c>
      <c r="X57" s="49">
        <f t="shared" si="11"/>
      </c>
      <c r="Y57" s="103"/>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85"/>
      <c r="CF57" s="85"/>
      <c r="CG57" s="85"/>
      <c r="CH57" s="85"/>
    </row>
    <row r="58" spans="1:86" s="26" customFormat="1" ht="15.75" customHeight="1">
      <c r="A58" s="44">
        <v>49</v>
      </c>
      <c r="B58" s="117"/>
      <c r="C58" s="52"/>
      <c r="D58" s="59"/>
      <c r="E58" s="55"/>
      <c r="F58" s="46">
        <f t="shared" si="2"/>
      </c>
      <c r="G58" s="113"/>
      <c r="H58" s="56"/>
      <c r="I58" s="57"/>
      <c r="J58" s="46">
        <f>IF(I58="","",IF(ISERROR(VLOOKUP(I58,'Wattage Table'!$A$3:$G$884,7,0)),IF(ISERROR(VLOOKUP(I58,Extension!$A$5:$G$39,7,0)),"N/A",VLOOKUP(I58,Extension!$A$5:$G$39,7,0)),VLOOKUP(I58,'Wattage Table'!$A$3:$G$884,7,0)))</f>
      </c>
      <c r="K58" s="47">
        <f t="shared" si="3"/>
      </c>
      <c r="L58" s="60"/>
      <c r="M58" s="61"/>
      <c r="N58" s="62"/>
      <c r="O58" s="46">
        <f>IF(N58="","",IF(ISERROR(VLOOKUP(N58,'Wattage Table'!$A$3:$G$884,7,0)),IF(ISERROR(VLOOKUP(N58,Extension!$A$5:$G$39,7,0)),"N/A",VLOOKUP(N58,Extension!$A$5:$G$39,7,0)),VLOOKUP(N58,'Wattage Table'!$A$3:$G$884,7,0)))</f>
      </c>
      <c r="P58" s="47">
        <f t="shared" si="4"/>
      </c>
      <c r="Q58" s="60"/>
      <c r="R58" s="50">
        <f t="shared" si="5"/>
      </c>
      <c r="S58" s="51">
        <f t="shared" si="6"/>
      </c>
      <c r="T58" s="51">
        <f t="shared" si="12"/>
      </c>
      <c r="U58" s="51">
        <f t="shared" si="13"/>
      </c>
      <c r="V58" s="51">
        <f t="shared" si="14"/>
      </c>
      <c r="W58" s="48">
        <f t="shared" si="10"/>
      </c>
      <c r="X58" s="49">
        <f t="shared" si="11"/>
      </c>
      <c r="Y58" s="103"/>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85"/>
      <c r="CF58" s="85"/>
      <c r="CG58" s="85"/>
      <c r="CH58" s="85"/>
    </row>
    <row r="59" spans="1:86" s="26" customFormat="1" ht="15.75" customHeight="1">
      <c r="A59" s="44">
        <v>50</v>
      </c>
      <c r="B59" s="117"/>
      <c r="C59" s="52"/>
      <c r="D59" s="59"/>
      <c r="E59" s="55"/>
      <c r="F59" s="46">
        <f t="shared" si="2"/>
      </c>
      <c r="G59" s="113"/>
      <c r="H59" s="56"/>
      <c r="I59" s="57"/>
      <c r="J59" s="46">
        <f>IF(I59="","",IF(ISERROR(VLOOKUP(I59,'Wattage Table'!$A$3:$G$884,7,0)),IF(ISERROR(VLOOKUP(I59,Extension!$A$5:$G$39,7,0)),"N/A",VLOOKUP(I59,Extension!$A$5:$G$39,7,0)),VLOOKUP(I59,'Wattage Table'!$A$3:$G$884,7,0)))</f>
      </c>
      <c r="K59" s="47">
        <f t="shared" si="3"/>
      </c>
      <c r="L59" s="60"/>
      <c r="M59" s="61"/>
      <c r="N59" s="62"/>
      <c r="O59" s="46">
        <f>IF(N59="","",IF(ISERROR(VLOOKUP(N59,'Wattage Table'!$A$3:$G$884,7,0)),IF(ISERROR(VLOOKUP(N59,Extension!$A$5:$G$39,7,0)),"N/A",VLOOKUP(N59,Extension!$A$5:$G$39,7,0)),VLOOKUP(N59,'Wattage Table'!$A$3:$G$884,7,0)))</f>
      </c>
      <c r="P59" s="47">
        <f t="shared" si="4"/>
      </c>
      <c r="Q59" s="60"/>
      <c r="R59" s="50">
        <f t="shared" si="5"/>
      </c>
      <c r="S59" s="51">
        <f t="shared" si="6"/>
      </c>
      <c r="T59" s="51">
        <f t="shared" si="12"/>
      </c>
      <c r="U59" s="51">
        <f t="shared" si="13"/>
      </c>
      <c r="V59" s="51">
        <f t="shared" si="14"/>
      </c>
      <c r="W59" s="48">
        <f t="shared" si="10"/>
      </c>
      <c r="X59" s="49">
        <f t="shared" si="11"/>
      </c>
      <c r="Y59" s="103"/>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85"/>
      <c r="CF59" s="85"/>
      <c r="CG59" s="85"/>
      <c r="CH59" s="85"/>
    </row>
    <row r="60" spans="1:86" s="26" customFormat="1" ht="15.75" customHeight="1">
      <c r="A60" s="44">
        <v>51</v>
      </c>
      <c r="B60" s="117"/>
      <c r="C60" s="52"/>
      <c r="D60" s="59"/>
      <c r="E60" s="55"/>
      <c r="F60" s="46">
        <f t="shared" si="2"/>
      </c>
      <c r="G60" s="113"/>
      <c r="H60" s="56"/>
      <c r="I60" s="57"/>
      <c r="J60" s="46">
        <f>IF(I60="","",IF(ISERROR(VLOOKUP(I60,'Wattage Table'!$A$3:$G$884,7,0)),IF(ISERROR(VLOOKUP(I60,Extension!$A$5:$G$39,7,0)),"N/A",VLOOKUP(I60,Extension!$A$5:$G$39,7,0)),VLOOKUP(I60,'Wattage Table'!$A$3:$G$884,7,0)))</f>
      </c>
      <c r="K60" s="47">
        <f t="shared" si="3"/>
      </c>
      <c r="L60" s="60"/>
      <c r="M60" s="61"/>
      <c r="N60" s="62"/>
      <c r="O60" s="46">
        <f>IF(N60="","",IF(ISERROR(VLOOKUP(N60,'Wattage Table'!$A$3:$G$884,7,0)),IF(ISERROR(VLOOKUP(N60,Extension!$A$5:$G$39,7,0)),"N/A",VLOOKUP(N60,Extension!$A$5:$G$39,7,0)),VLOOKUP(N60,'Wattage Table'!$A$3:$G$884,7,0)))</f>
      </c>
      <c r="P60" s="47">
        <f t="shared" si="4"/>
      </c>
      <c r="Q60" s="60"/>
      <c r="R60" s="50">
        <f t="shared" si="5"/>
      </c>
      <c r="S60" s="51">
        <f t="shared" si="6"/>
      </c>
      <c r="T60" s="51">
        <f t="shared" si="12"/>
      </c>
      <c r="U60" s="51">
        <f t="shared" si="13"/>
      </c>
      <c r="V60" s="51">
        <f t="shared" si="14"/>
      </c>
      <c r="W60" s="48">
        <f t="shared" si="10"/>
      </c>
      <c r="X60" s="49">
        <f t="shared" si="11"/>
      </c>
      <c r="Y60" s="103"/>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85"/>
      <c r="CF60" s="85"/>
      <c r="CG60" s="85"/>
      <c r="CH60" s="85"/>
    </row>
    <row r="61" spans="1:86" s="26" customFormat="1" ht="15.75" customHeight="1">
      <c r="A61" s="44">
        <v>52</v>
      </c>
      <c r="B61" s="117"/>
      <c r="C61" s="52"/>
      <c r="D61" s="59"/>
      <c r="E61" s="55"/>
      <c r="F61" s="46">
        <f t="shared" si="2"/>
      </c>
      <c r="G61" s="113"/>
      <c r="H61" s="56"/>
      <c r="I61" s="57"/>
      <c r="J61" s="46">
        <f>IF(I61="","",IF(ISERROR(VLOOKUP(I61,'Wattage Table'!$A$3:$G$884,7,0)),IF(ISERROR(VLOOKUP(I61,Extension!$A$5:$G$39,7,0)),"N/A",VLOOKUP(I61,Extension!$A$5:$G$39,7,0)),VLOOKUP(I61,'Wattage Table'!$A$3:$G$884,7,0)))</f>
      </c>
      <c r="K61" s="47">
        <f t="shared" si="3"/>
      </c>
      <c r="L61" s="60"/>
      <c r="M61" s="61"/>
      <c r="N61" s="62"/>
      <c r="O61" s="46">
        <f>IF(N61="","",IF(ISERROR(VLOOKUP(N61,'Wattage Table'!$A$3:$G$884,7,0)),IF(ISERROR(VLOOKUP(N61,Extension!$A$5:$G$39,7,0)),"N/A",VLOOKUP(N61,Extension!$A$5:$G$39,7,0)),VLOOKUP(N61,'Wattage Table'!$A$3:$G$884,7,0)))</f>
      </c>
      <c r="P61" s="47">
        <f t="shared" si="4"/>
      </c>
      <c r="Q61" s="60"/>
      <c r="R61" s="50">
        <f t="shared" si="5"/>
      </c>
      <c r="S61" s="51">
        <f t="shared" si="6"/>
      </c>
      <c r="T61" s="51">
        <f t="shared" si="12"/>
      </c>
      <c r="U61" s="51">
        <f t="shared" si="13"/>
      </c>
      <c r="V61" s="51">
        <f t="shared" si="14"/>
      </c>
      <c r="W61" s="48">
        <f t="shared" si="10"/>
      </c>
      <c r="X61" s="49">
        <f t="shared" si="11"/>
      </c>
      <c r="Y61" s="103"/>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85"/>
      <c r="CF61" s="85"/>
      <c r="CG61" s="85"/>
      <c r="CH61" s="85"/>
    </row>
    <row r="62" spans="1:86" s="26" customFormat="1" ht="15.75" customHeight="1">
      <c r="A62" s="44">
        <v>59</v>
      </c>
      <c r="B62" s="117"/>
      <c r="C62" s="52"/>
      <c r="D62" s="59"/>
      <c r="E62" s="55"/>
      <c r="F62" s="46">
        <f t="shared" si="2"/>
      </c>
      <c r="G62" s="113"/>
      <c r="H62" s="56"/>
      <c r="I62" s="57"/>
      <c r="J62" s="46">
        <f>IF(I62="","",IF(ISERROR(VLOOKUP(I62,'Wattage Table'!$A$3:$G$884,7,0)),IF(ISERROR(VLOOKUP(I62,Extension!$A$5:$G$39,7,0)),"N/A",VLOOKUP(I62,Extension!$A$5:$G$39,7,0)),VLOOKUP(I62,'Wattage Table'!$A$3:$G$884,7,0)))</f>
      </c>
      <c r="K62" s="47">
        <f t="shared" si="3"/>
      </c>
      <c r="L62" s="60"/>
      <c r="M62" s="61"/>
      <c r="N62" s="62"/>
      <c r="O62" s="46">
        <f>IF(N62="","",IF(ISERROR(VLOOKUP(N62,'Wattage Table'!$A$3:$G$884,7,0)),IF(ISERROR(VLOOKUP(N62,Extension!$A$5:$G$39,7,0)),"N/A",VLOOKUP(N62,Extension!$A$5:$G$39,7,0)),VLOOKUP(N62,'Wattage Table'!$A$3:$G$884,7,0)))</f>
      </c>
      <c r="P62" s="47">
        <f t="shared" si="4"/>
      </c>
      <c r="Q62" s="60"/>
      <c r="R62" s="50">
        <f t="shared" si="5"/>
      </c>
      <c r="S62" s="51">
        <f t="shared" si="6"/>
      </c>
      <c r="T62" s="51">
        <f t="shared" si="12"/>
      </c>
      <c r="U62" s="51">
        <f t="shared" si="13"/>
      </c>
      <c r="V62" s="51">
        <f t="shared" si="14"/>
      </c>
      <c r="W62" s="48">
        <f t="shared" si="10"/>
      </c>
      <c r="X62" s="49">
        <f t="shared" si="11"/>
      </c>
      <c r="Y62" s="103"/>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85"/>
      <c r="CF62" s="85"/>
      <c r="CG62" s="85"/>
      <c r="CH62" s="85"/>
    </row>
    <row r="63" spans="1:86" s="26" customFormat="1" ht="15.75" customHeight="1">
      <c r="A63" s="44">
        <v>60</v>
      </c>
      <c r="B63" s="117"/>
      <c r="C63" s="52"/>
      <c r="D63" s="59"/>
      <c r="E63" s="55"/>
      <c r="F63" s="46">
        <f t="shared" si="2"/>
      </c>
      <c r="G63" s="113"/>
      <c r="H63" s="56"/>
      <c r="I63" s="57"/>
      <c r="J63" s="46">
        <f>IF(I63="","",IF(ISERROR(VLOOKUP(I63,'Wattage Table'!$A$3:$G$884,7,0)),IF(ISERROR(VLOOKUP(I63,Extension!$A$5:$G$39,7,0)),"N/A",VLOOKUP(I63,Extension!$A$5:$G$39,7,0)),VLOOKUP(I63,'Wattage Table'!$A$3:$G$884,7,0)))</f>
      </c>
      <c r="K63" s="47">
        <f t="shared" si="3"/>
      </c>
      <c r="L63" s="60"/>
      <c r="M63" s="61"/>
      <c r="N63" s="62"/>
      <c r="O63" s="46">
        <f>IF(N63="","",IF(ISERROR(VLOOKUP(N63,'Wattage Table'!$A$3:$G$884,7,0)),IF(ISERROR(VLOOKUP(N63,Extension!$A$5:$G$39,7,0)),"N/A",VLOOKUP(N63,Extension!$A$5:$G$39,7,0)),VLOOKUP(N63,'Wattage Table'!$A$3:$G$884,7,0)))</f>
      </c>
      <c r="P63" s="47">
        <f t="shared" si="4"/>
      </c>
      <c r="Q63" s="60"/>
      <c r="R63" s="50">
        <f t="shared" si="5"/>
      </c>
      <c r="S63" s="51">
        <f t="shared" si="6"/>
      </c>
      <c r="T63" s="51">
        <f t="shared" si="12"/>
      </c>
      <c r="U63" s="51">
        <f t="shared" si="13"/>
      </c>
      <c r="V63" s="51">
        <f t="shared" si="14"/>
      </c>
      <c r="W63" s="48">
        <f t="shared" si="10"/>
      </c>
      <c r="X63" s="49">
        <f t="shared" si="11"/>
      </c>
      <c r="Y63" s="103"/>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85"/>
      <c r="CF63" s="85"/>
      <c r="CG63" s="85"/>
      <c r="CH63" s="85"/>
    </row>
    <row r="64" spans="1:86" s="26" customFormat="1" ht="15.75" customHeight="1">
      <c r="A64" s="44">
        <v>61</v>
      </c>
      <c r="B64" s="117"/>
      <c r="C64" s="52"/>
      <c r="D64" s="59"/>
      <c r="E64" s="55"/>
      <c r="F64" s="46">
        <f t="shared" si="2"/>
      </c>
      <c r="G64" s="113"/>
      <c r="H64" s="56"/>
      <c r="I64" s="57"/>
      <c r="J64" s="46">
        <f>IF(I64="","",IF(ISERROR(VLOOKUP(I64,'Wattage Table'!$A$3:$G$884,7,0)),IF(ISERROR(VLOOKUP(I64,Extension!$A$5:$G$39,7,0)),"N/A",VLOOKUP(I64,Extension!$A$5:$G$39,7,0)),VLOOKUP(I64,'Wattage Table'!$A$3:$G$884,7,0)))</f>
      </c>
      <c r="K64" s="47">
        <f t="shared" si="3"/>
      </c>
      <c r="L64" s="60"/>
      <c r="M64" s="61"/>
      <c r="N64" s="62"/>
      <c r="O64" s="46">
        <f>IF(N64="","",IF(ISERROR(VLOOKUP(N64,'Wattage Table'!$A$3:$G$884,7,0)),IF(ISERROR(VLOOKUP(N64,Extension!$A$5:$G$39,7,0)),"N/A",VLOOKUP(N64,Extension!$A$5:$G$39,7,0)),VLOOKUP(N64,'Wattage Table'!$A$3:$G$884,7,0)))</f>
      </c>
      <c r="P64" s="47">
        <f t="shared" si="4"/>
      </c>
      <c r="Q64" s="60"/>
      <c r="R64" s="50">
        <f t="shared" si="5"/>
      </c>
      <c r="S64" s="51">
        <f t="shared" si="6"/>
      </c>
      <c r="T64" s="51">
        <f t="shared" si="12"/>
      </c>
      <c r="U64" s="51">
        <f t="shared" si="13"/>
      </c>
      <c r="V64" s="51">
        <f t="shared" si="14"/>
      </c>
      <c r="W64" s="48">
        <f t="shared" si="10"/>
      </c>
      <c r="X64" s="49">
        <f t="shared" si="11"/>
      </c>
      <c r="Y64" s="103"/>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85"/>
      <c r="CF64" s="85"/>
      <c r="CG64" s="85"/>
      <c r="CH64" s="85"/>
    </row>
    <row r="65" spans="1:86" s="26" customFormat="1" ht="15.75" customHeight="1">
      <c r="A65" s="44">
        <v>62</v>
      </c>
      <c r="B65" s="117"/>
      <c r="C65" s="52"/>
      <c r="D65" s="59"/>
      <c r="E65" s="55"/>
      <c r="F65" s="46">
        <f t="shared" si="2"/>
      </c>
      <c r="G65" s="113"/>
      <c r="H65" s="56"/>
      <c r="I65" s="57"/>
      <c r="J65" s="46">
        <f>IF(I65="","",IF(ISERROR(VLOOKUP(I65,'Wattage Table'!$A$3:$G$884,7,0)),IF(ISERROR(VLOOKUP(I65,Extension!$A$5:$G$39,7,0)),"N/A",VLOOKUP(I65,Extension!$A$5:$G$39,7,0)),VLOOKUP(I65,'Wattage Table'!$A$3:$G$884,7,0)))</f>
      </c>
      <c r="K65" s="47">
        <f t="shared" si="3"/>
      </c>
      <c r="L65" s="60"/>
      <c r="M65" s="61"/>
      <c r="N65" s="62"/>
      <c r="O65" s="46">
        <f>IF(N65="","",IF(ISERROR(VLOOKUP(N65,'Wattage Table'!$A$3:$G$884,7,0)),IF(ISERROR(VLOOKUP(N65,Extension!$A$5:$G$39,7,0)),"N/A",VLOOKUP(N65,Extension!$A$5:$G$39,7,0)),VLOOKUP(N65,'Wattage Table'!$A$3:$G$884,7,0)))</f>
      </c>
      <c r="P65" s="47">
        <f t="shared" si="4"/>
      </c>
      <c r="Q65" s="60"/>
      <c r="R65" s="50">
        <f t="shared" si="5"/>
      </c>
      <c r="S65" s="51">
        <f t="shared" si="6"/>
      </c>
      <c r="T65" s="51">
        <f t="shared" si="12"/>
      </c>
      <c r="U65" s="51">
        <f t="shared" si="13"/>
      </c>
      <c r="V65" s="51">
        <f t="shared" si="14"/>
      </c>
      <c r="W65" s="48">
        <f t="shared" si="10"/>
      </c>
      <c r="X65" s="49">
        <f t="shared" si="11"/>
      </c>
      <c r="Y65" s="103"/>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85"/>
      <c r="CF65" s="85"/>
      <c r="CG65" s="85"/>
      <c r="CH65" s="85"/>
    </row>
    <row r="66" spans="1:86" s="26" customFormat="1" ht="15.75" customHeight="1">
      <c r="A66" s="44">
        <v>63</v>
      </c>
      <c r="B66" s="117"/>
      <c r="C66" s="52"/>
      <c r="D66" s="59"/>
      <c r="E66" s="55"/>
      <c r="F66" s="46">
        <f t="shared" si="2"/>
      </c>
      <c r="G66" s="113"/>
      <c r="H66" s="56"/>
      <c r="I66" s="57"/>
      <c r="J66" s="46">
        <f>IF(I66="","",IF(ISERROR(VLOOKUP(I66,'Wattage Table'!$A$3:$G$884,7,0)),IF(ISERROR(VLOOKUP(I66,Extension!$A$5:$G$39,7,0)),"N/A",VLOOKUP(I66,Extension!$A$5:$G$39,7,0)),VLOOKUP(I66,'Wattage Table'!$A$3:$G$884,7,0)))</f>
      </c>
      <c r="K66" s="47">
        <f t="shared" si="3"/>
      </c>
      <c r="L66" s="60"/>
      <c r="M66" s="61"/>
      <c r="N66" s="62"/>
      <c r="O66" s="46">
        <f>IF(N66="","",IF(ISERROR(VLOOKUP(N66,'Wattage Table'!$A$3:$G$884,7,0)),IF(ISERROR(VLOOKUP(N66,Extension!$A$5:$G$39,7,0)),"N/A",VLOOKUP(N66,Extension!$A$5:$G$39,7,0)),VLOOKUP(N66,'Wattage Table'!$A$3:$G$884,7,0)))</f>
      </c>
      <c r="P66" s="47">
        <f t="shared" si="4"/>
      </c>
      <c r="Q66" s="60"/>
      <c r="R66" s="50">
        <f t="shared" si="5"/>
      </c>
      <c r="S66" s="51">
        <f t="shared" si="6"/>
      </c>
      <c r="T66" s="51">
        <f t="shared" si="12"/>
      </c>
      <c r="U66" s="51">
        <f t="shared" si="13"/>
      </c>
      <c r="V66" s="51">
        <f t="shared" si="14"/>
      </c>
      <c r="W66" s="48">
        <f t="shared" si="10"/>
      </c>
      <c r="X66" s="49">
        <f t="shared" si="11"/>
      </c>
      <c r="Y66" s="103"/>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E66" s="85"/>
      <c r="CF66" s="85"/>
      <c r="CG66" s="85"/>
      <c r="CH66" s="85"/>
    </row>
    <row r="67" spans="1:86" s="26" customFormat="1" ht="15.75" customHeight="1">
      <c r="A67" s="44">
        <v>64</v>
      </c>
      <c r="B67" s="117"/>
      <c r="C67" s="52"/>
      <c r="D67" s="59"/>
      <c r="E67" s="55"/>
      <c r="F67" s="46">
        <f t="shared" si="2"/>
      </c>
      <c r="G67" s="113"/>
      <c r="H67" s="56"/>
      <c r="I67" s="57"/>
      <c r="J67" s="46">
        <f>IF(I67="","",IF(ISERROR(VLOOKUP(I67,'Wattage Table'!$A$3:$G$884,7,0)),IF(ISERROR(VLOOKUP(I67,Extension!$A$5:$G$39,7,0)),"N/A",VLOOKUP(I67,Extension!$A$5:$G$39,7,0)),VLOOKUP(I67,'Wattage Table'!$A$3:$G$884,7,0)))</f>
      </c>
      <c r="K67" s="47">
        <f t="shared" si="3"/>
      </c>
      <c r="L67" s="60"/>
      <c r="M67" s="61"/>
      <c r="N67" s="62"/>
      <c r="O67" s="46">
        <f>IF(N67="","",IF(ISERROR(VLOOKUP(N67,'Wattage Table'!$A$3:$G$884,7,0)),IF(ISERROR(VLOOKUP(N67,Extension!$A$5:$G$39,7,0)),"N/A",VLOOKUP(N67,Extension!$A$5:$G$39,7,0)),VLOOKUP(N67,'Wattage Table'!$A$3:$G$884,7,0)))</f>
      </c>
      <c r="P67" s="47">
        <f t="shared" si="4"/>
      </c>
      <c r="Q67" s="60"/>
      <c r="R67" s="50">
        <f t="shared" si="5"/>
      </c>
      <c r="S67" s="51">
        <f t="shared" si="6"/>
      </c>
      <c r="T67" s="51">
        <f t="shared" si="12"/>
      </c>
      <c r="U67" s="51">
        <f t="shared" si="13"/>
      </c>
      <c r="V67" s="51">
        <f t="shared" si="14"/>
      </c>
      <c r="W67" s="48">
        <f t="shared" si="10"/>
      </c>
      <c r="X67" s="49">
        <f t="shared" si="11"/>
      </c>
      <c r="Y67" s="103"/>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c r="CE67" s="85"/>
      <c r="CF67" s="85"/>
      <c r="CG67" s="85"/>
      <c r="CH67" s="85"/>
    </row>
    <row r="68" spans="1:86" s="26" customFormat="1" ht="15.75" customHeight="1" thickBot="1">
      <c r="A68" s="134">
        <v>65</v>
      </c>
      <c r="B68" s="117"/>
      <c r="C68" s="58"/>
      <c r="D68" s="59"/>
      <c r="E68" s="55"/>
      <c r="F68" s="46">
        <f t="shared" si="2"/>
      </c>
      <c r="G68" s="113"/>
      <c r="H68" s="56"/>
      <c r="I68" s="57"/>
      <c r="J68" s="46">
        <f>IF(I68="","",IF(ISERROR(VLOOKUP(I68,'Wattage Table'!$A$3:$G$884,7,0)),IF(ISERROR(VLOOKUP(I68,Extension!$A$5:$G$39,7,0)),"N/A",VLOOKUP(I68,Extension!$A$5:$G$39,7,0)),VLOOKUP(I68,'Wattage Table'!$A$3:$G$884,7,0)))</f>
      </c>
      <c r="K68" s="47">
        <f t="shared" si="3"/>
      </c>
      <c r="L68" s="60"/>
      <c r="M68" s="61"/>
      <c r="N68" s="62"/>
      <c r="O68" s="46">
        <f>IF(N68="","",IF(ISERROR(VLOOKUP(N68,'Wattage Table'!$A$3:$G$884,7,0)),IF(ISERROR(VLOOKUP(N68,Extension!$A$5:$G$39,7,0)),"N/A",VLOOKUP(N68,Extension!$A$5:$G$39,7,0)),VLOOKUP(N68,'Wattage Table'!$A$3:$G$884,7,0)))</f>
      </c>
      <c r="P68" s="47">
        <f t="shared" si="4"/>
      </c>
      <c r="Q68" s="60"/>
      <c r="R68" s="50">
        <f t="shared" si="5"/>
      </c>
      <c r="S68" s="51">
        <f t="shared" si="6"/>
      </c>
      <c r="T68" s="51">
        <f t="shared" si="12"/>
      </c>
      <c r="U68" s="51">
        <f t="shared" si="13"/>
      </c>
      <c r="V68" s="51">
        <f t="shared" si="14"/>
      </c>
      <c r="W68" s="48">
        <f t="shared" si="10"/>
      </c>
      <c r="X68" s="49">
        <f t="shared" si="11"/>
      </c>
      <c r="Y68" s="103"/>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04"/>
      <c r="BX68" s="104"/>
      <c r="BY68" s="104"/>
      <c r="BZ68" s="104"/>
      <c r="CA68" s="104"/>
      <c r="CB68" s="104"/>
      <c r="CC68" s="104"/>
      <c r="CD68" s="104"/>
      <c r="CE68" s="85"/>
      <c r="CF68" s="85"/>
      <c r="CG68" s="85"/>
      <c r="CH68" s="85"/>
    </row>
    <row r="69" spans="1:86" s="26" customFormat="1" ht="16.5" customHeight="1" thickBot="1">
      <c r="A69" s="135" t="s">
        <v>479</v>
      </c>
      <c r="B69" s="136"/>
      <c r="C69" s="136"/>
      <c r="D69" s="137"/>
      <c r="E69" s="135"/>
      <c r="F69" s="144"/>
      <c r="G69" s="135"/>
      <c r="H69" s="63">
        <f>IF(SUM(H10:H68)=0,"",SUM(H10:H68))</f>
      </c>
      <c r="I69" s="138"/>
      <c r="J69" s="139"/>
      <c r="K69" s="63">
        <f>IF(SUM(K10:K68)=0,"",SUM(K10:K68))</f>
      </c>
      <c r="L69" s="140"/>
      <c r="M69" s="63">
        <f>IF(SUM(M10:M68)=0,"",SUM(M10:M68))</f>
      </c>
      <c r="N69" s="136"/>
      <c r="O69" s="139"/>
      <c r="P69" s="63">
        <f>IF(SUM(P10:P68)=0,"",SUM(P10:P68))</f>
      </c>
      <c r="Q69" s="138"/>
      <c r="R69" s="141">
        <f>IF(SUM(R10:R68)=0,"",SUM(R10:R68))</f>
      </c>
      <c r="S69" s="142"/>
      <c r="T69" s="142"/>
      <c r="U69" s="142"/>
      <c r="V69" s="142"/>
      <c r="W69" s="143">
        <f>IF(SUM(W10:W68)=0,"",SUM(W10:W68))</f>
      </c>
      <c r="X69" s="63">
        <f>IF(SUM(X10:X68)=0,"",SUM(X10:X68))</f>
      </c>
      <c r="Y69" s="85"/>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104"/>
      <c r="CC69" s="104"/>
      <c r="CD69" s="104"/>
      <c r="CE69" s="85"/>
      <c r="CF69" s="85"/>
      <c r="CG69" s="85"/>
      <c r="CH69" s="85"/>
    </row>
    <row r="70" spans="1:86" s="26" customFormat="1" ht="15.75" customHeight="1">
      <c r="A70" s="81"/>
      <c r="B70" s="96"/>
      <c r="C70" s="81"/>
      <c r="D70" s="81"/>
      <c r="E70" s="81"/>
      <c r="F70" s="81"/>
      <c r="G70" s="81"/>
      <c r="H70" s="81"/>
      <c r="I70" s="81"/>
      <c r="J70" s="81"/>
      <c r="K70" s="81"/>
      <c r="L70" s="81"/>
      <c r="M70" s="81"/>
      <c r="N70" s="81"/>
      <c r="O70" s="81"/>
      <c r="P70" s="81"/>
      <c r="Q70" s="81"/>
      <c r="R70" s="81"/>
      <c r="S70" s="81"/>
      <c r="T70" s="81"/>
      <c r="U70" s="81"/>
      <c r="V70" s="81"/>
      <c r="W70" s="97"/>
      <c r="X70" s="98"/>
      <c r="Y70" s="85"/>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4"/>
      <c r="CC70" s="104"/>
      <c r="CD70" s="104"/>
      <c r="CE70" s="104"/>
      <c r="CF70" s="85"/>
      <c r="CG70" s="85"/>
      <c r="CH70" s="85"/>
    </row>
    <row r="71" spans="1:86" s="26" customFormat="1" ht="20.25" customHeight="1">
      <c r="A71" s="81"/>
      <c r="B71" s="81"/>
      <c r="C71" s="81"/>
      <c r="D71" s="81"/>
      <c r="E71" s="81"/>
      <c r="F71" s="81"/>
      <c r="G71" s="81"/>
      <c r="H71" s="81"/>
      <c r="I71" s="81"/>
      <c r="J71" s="81"/>
      <c r="K71" s="81"/>
      <c r="L71" s="81"/>
      <c r="M71" s="81"/>
      <c r="N71" s="81"/>
      <c r="O71" s="81"/>
      <c r="P71" s="81"/>
      <c r="Q71" s="81"/>
      <c r="R71" s="81"/>
      <c r="S71" s="81"/>
      <c r="T71" s="81"/>
      <c r="U71" s="81"/>
      <c r="V71" s="81"/>
      <c r="W71" s="97"/>
      <c r="X71" s="98"/>
      <c r="Y71" s="85"/>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85"/>
      <c r="CG71" s="85"/>
      <c r="CH71" s="85"/>
    </row>
    <row r="72" spans="6:84" s="85" customFormat="1" ht="15">
      <c r="F72" s="81"/>
      <c r="G72" s="81"/>
      <c r="H72" s="81"/>
      <c r="I72" s="99"/>
      <c r="J72" s="99"/>
      <c r="K72" s="99"/>
      <c r="L72" s="99"/>
      <c r="M72" s="99"/>
      <c r="N72" s="99"/>
      <c r="O72" s="99"/>
      <c r="P72" s="81"/>
      <c r="Q72" s="81"/>
      <c r="R72" s="81"/>
      <c r="S72" s="81"/>
      <c r="T72" s="81"/>
      <c r="U72" s="81"/>
      <c r="V72" s="81"/>
      <c r="W72" s="97"/>
      <c r="X72" s="98"/>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row>
    <row r="73" spans="6:24" s="104" customFormat="1" ht="12.75">
      <c r="F73" s="99"/>
      <c r="G73" s="99"/>
      <c r="H73" s="99"/>
      <c r="I73" s="99"/>
      <c r="J73" s="99"/>
      <c r="K73" s="99"/>
      <c r="L73" s="99"/>
      <c r="M73" s="99"/>
      <c r="N73" s="99"/>
      <c r="O73" s="99"/>
      <c r="P73" s="99"/>
      <c r="Q73" s="99"/>
      <c r="R73" s="99"/>
      <c r="S73" s="99"/>
      <c r="T73" s="99"/>
      <c r="U73" s="99"/>
      <c r="V73" s="99"/>
      <c r="W73" s="145"/>
      <c r="X73" s="146"/>
    </row>
    <row r="74" spans="6:24" s="104" customFormat="1" ht="15">
      <c r="F74" s="99"/>
      <c r="G74" s="99"/>
      <c r="H74" s="99"/>
      <c r="I74" s="81"/>
      <c r="J74" s="81"/>
      <c r="K74" s="81"/>
      <c r="L74" s="81"/>
      <c r="M74" s="81"/>
      <c r="N74" s="81"/>
      <c r="O74" s="81"/>
      <c r="P74" s="99"/>
      <c r="Q74" s="99"/>
      <c r="R74" s="99"/>
      <c r="S74" s="99"/>
      <c r="T74" s="99"/>
      <c r="U74" s="99"/>
      <c r="V74" s="99"/>
      <c r="W74" s="145"/>
      <c r="X74" s="146"/>
    </row>
    <row r="75" spans="6:84" s="85" customFormat="1" ht="15">
      <c r="F75" s="81"/>
      <c r="G75" s="81"/>
      <c r="H75" s="81"/>
      <c r="I75" s="80"/>
      <c r="J75" s="80"/>
      <c r="K75" s="80"/>
      <c r="L75" s="80"/>
      <c r="M75" s="80"/>
      <c r="N75" s="80"/>
      <c r="O75" s="80"/>
      <c r="P75" s="81"/>
      <c r="Q75" s="81"/>
      <c r="R75" s="81"/>
      <c r="S75" s="81"/>
      <c r="T75" s="81"/>
      <c r="U75" s="81"/>
      <c r="V75" s="81"/>
      <c r="W75" s="97"/>
      <c r="X75" s="98"/>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row>
    <row r="76" spans="1:84" s="95" customFormat="1" ht="15">
      <c r="A76" s="80"/>
      <c r="B76" s="80"/>
      <c r="C76" s="80"/>
      <c r="D76" s="80"/>
      <c r="E76" s="80"/>
      <c r="F76" s="80"/>
      <c r="G76" s="80"/>
      <c r="H76" s="80"/>
      <c r="I76" s="80"/>
      <c r="J76" s="80"/>
      <c r="K76" s="80"/>
      <c r="L76" s="80"/>
      <c r="M76" s="80"/>
      <c r="N76" s="80"/>
      <c r="O76" s="80"/>
      <c r="P76" s="80"/>
      <c r="Q76" s="80"/>
      <c r="R76" s="80"/>
      <c r="S76" s="80"/>
      <c r="T76" s="80"/>
      <c r="U76" s="80"/>
      <c r="V76" s="80"/>
      <c r="W76" s="82"/>
      <c r="X76" s="83"/>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104"/>
      <c r="CC76" s="104"/>
      <c r="CD76" s="104"/>
      <c r="CE76" s="104"/>
      <c r="CF76" s="104"/>
    </row>
    <row r="77" spans="1:84" s="95" customFormat="1" ht="15">
      <c r="A77" s="80"/>
      <c r="B77" s="80"/>
      <c r="C77" s="80"/>
      <c r="D77" s="80"/>
      <c r="E77" s="80"/>
      <c r="F77" s="80"/>
      <c r="G77" s="80"/>
      <c r="H77" s="80"/>
      <c r="I77" s="80"/>
      <c r="J77" s="80"/>
      <c r="K77" s="80"/>
      <c r="L77" s="80"/>
      <c r="M77" s="80"/>
      <c r="N77" s="80"/>
      <c r="O77" s="80"/>
      <c r="P77" s="80"/>
      <c r="Q77" s="80"/>
      <c r="R77" s="80"/>
      <c r="S77" s="80"/>
      <c r="T77" s="80"/>
      <c r="U77" s="80"/>
      <c r="V77" s="80"/>
      <c r="W77" s="82"/>
      <c r="X77" s="83"/>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row>
    <row r="78" spans="1:84" s="95" customFormat="1" ht="15">
      <c r="A78" s="80"/>
      <c r="B78" s="80"/>
      <c r="C78" s="80"/>
      <c r="D78" s="80"/>
      <c r="E78" s="80"/>
      <c r="F78" s="80"/>
      <c r="G78" s="80"/>
      <c r="H78" s="80"/>
      <c r="I78" s="80"/>
      <c r="J78" s="80"/>
      <c r="K78" s="80"/>
      <c r="L78" s="80"/>
      <c r="M78" s="80"/>
      <c r="N78" s="80"/>
      <c r="O78" s="80"/>
      <c r="P78" s="80"/>
      <c r="Q78" s="80"/>
      <c r="R78" s="80"/>
      <c r="S78" s="80"/>
      <c r="T78" s="80"/>
      <c r="U78" s="80"/>
      <c r="V78" s="80"/>
      <c r="W78" s="82"/>
      <c r="X78" s="83"/>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row>
    <row r="79" spans="1:84" s="95" customFormat="1" ht="15">
      <c r="A79" s="80"/>
      <c r="B79" s="80"/>
      <c r="C79" s="80"/>
      <c r="D79" s="80"/>
      <c r="E79" s="80"/>
      <c r="F79" s="80"/>
      <c r="G79" s="80"/>
      <c r="H79" s="80"/>
      <c r="I79" s="80"/>
      <c r="J79" s="80"/>
      <c r="K79" s="80"/>
      <c r="L79" s="80"/>
      <c r="M79" s="80"/>
      <c r="N79" s="80"/>
      <c r="O79" s="80"/>
      <c r="P79" s="80"/>
      <c r="Q79" s="80"/>
      <c r="R79" s="80"/>
      <c r="S79" s="80"/>
      <c r="T79" s="80"/>
      <c r="U79" s="80"/>
      <c r="V79" s="80"/>
      <c r="W79" s="82"/>
      <c r="X79" s="83"/>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4"/>
      <c r="CC79" s="104"/>
      <c r="CD79" s="104"/>
      <c r="CE79" s="104"/>
      <c r="CF79" s="104"/>
    </row>
    <row r="80" spans="1:84" s="95" customFormat="1" ht="15">
      <c r="A80" s="80"/>
      <c r="B80" s="80"/>
      <c r="C80" s="80"/>
      <c r="D80" s="80"/>
      <c r="E80" s="80"/>
      <c r="F80" s="80"/>
      <c r="G80" s="80"/>
      <c r="H80" s="80"/>
      <c r="I80" s="80"/>
      <c r="J80" s="80"/>
      <c r="K80" s="80"/>
      <c r="L80" s="80"/>
      <c r="M80" s="80"/>
      <c r="N80" s="80"/>
      <c r="O80" s="80"/>
      <c r="P80" s="80"/>
      <c r="Q80" s="80"/>
      <c r="R80" s="80"/>
      <c r="S80" s="80"/>
      <c r="T80" s="80"/>
      <c r="U80" s="80"/>
      <c r="V80" s="80"/>
      <c r="W80" s="82"/>
      <c r="X80" s="83"/>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c r="CE80" s="104"/>
      <c r="CF80" s="104"/>
    </row>
    <row r="81" spans="1:84" s="95" customFormat="1" ht="15">
      <c r="A81" s="80"/>
      <c r="B81" s="80"/>
      <c r="C81" s="80"/>
      <c r="D81" s="80"/>
      <c r="E81" s="80"/>
      <c r="F81" s="80"/>
      <c r="G81" s="80"/>
      <c r="H81" s="80"/>
      <c r="I81" s="80"/>
      <c r="J81" s="80"/>
      <c r="K81" s="80"/>
      <c r="L81" s="80"/>
      <c r="M81" s="80"/>
      <c r="N81" s="80"/>
      <c r="O81" s="80"/>
      <c r="P81" s="80"/>
      <c r="Q81" s="80"/>
      <c r="R81" s="80"/>
      <c r="S81" s="80"/>
      <c r="T81" s="80"/>
      <c r="U81" s="80"/>
      <c r="V81" s="80"/>
      <c r="W81" s="82"/>
      <c r="X81" s="83"/>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104"/>
      <c r="CC81" s="104"/>
      <c r="CD81" s="104"/>
      <c r="CE81" s="104"/>
      <c r="CF81" s="104"/>
    </row>
    <row r="82" spans="1:84" s="95" customFormat="1" ht="15">
      <c r="A82" s="80"/>
      <c r="B82" s="80"/>
      <c r="C82" s="80"/>
      <c r="D82" s="80"/>
      <c r="E82" s="80"/>
      <c r="F82" s="80"/>
      <c r="G82" s="80"/>
      <c r="H82" s="80"/>
      <c r="I82" s="80"/>
      <c r="J82" s="80"/>
      <c r="K82" s="80"/>
      <c r="L82" s="80"/>
      <c r="M82" s="80"/>
      <c r="N82" s="80"/>
      <c r="O82" s="80"/>
      <c r="P82" s="80"/>
      <c r="Q82" s="80"/>
      <c r="R82" s="80"/>
      <c r="S82" s="80"/>
      <c r="T82" s="80"/>
      <c r="U82" s="80"/>
      <c r="V82" s="80"/>
      <c r="W82" s="82"/>
      <c r="X82" s="83"/>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104"/>
      <c r="CC82" s="104"/>
      <c r="CD82" s="104"/>
      <c r="CE82" s="104"/>
      <c r="CF82" s="104"/>
    </row>
    <row r="83" spans="1:84" s="95" customFormat="1" ht="15">
      <c r="A83" s="80"/>
      <c r="B83" s="80"/>
      <c r="C83" s="80"/>
      <c r="D83" s="80"/>
      <c r="E83" s="80"/>
      <c r="F83" s="80"/>
      <c r="G83" s="80"/>
      <c r="H83" s="80"/>
      <c r="I83" s="80"/>
      <c r="J83" s="80"/>
      <c r="K83" s="80"/>
      <c r="L83" s="80"/>
      <c r="M83" s="80"/>
      <c r="N83" s="80"/>
      <c r="O83" s="80"/>
      <c r="P83" s="80"/>
      <c r="Q83" s="80"/>
      <c r="R83" s="80"/>
      <c r="S83" s="80"/>
      <c r="T83" s="80"/>
      <c r="U83" s="80"/>
      <c r="V83" s="80"/>
      <c r="W83" s="82"/>
      <c r="X83" s="83"/>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104"/>
      <c r="CC83" s="104"/>
      <c r="CD83" s="104"/>
      <c r="CE83" s="104"/>
      <c r="CF83" s="104"/>
    </row>
    <row r="84" spans="1:84" s="95" customFormat="1" ht="15">
      <c r="A84" s="80"/>
      <c r="B84" s="80"/>
      <c r="C84" s="80"/>
      <c r="D84" s="80"/>
      <c r="E84" s="80"/>
      <c r="F84" s="80"/>
      <c r="G84" s="80"/>
      <c r="H84" s="80"/>
      <c r="I84" s="80"/>
      <c r="J84" s="80"/>
      <c r="K84" s="80"/>
      <c r="L84" s="80"/>
      <c r="M84" s="80"/>
      <c r="N84" s="80"/>
      <c r="O84" s="80"/>
      <c r="P84" s="80"/>
      <c r="Q84" s="80"/>
      <c r="R84" s="80"/>
      <c r="S84" s="80"/>
      <c r="T84" s="80"/>
      <c r="U84" s="80"/>
      <c r="V84" s="80"/>
      <c r="W84" s="82"/>
      <c r="X84" s="83"/>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4"/>
    </row>
    <row r="85" spans="1:84" s="95" customFormat="1" ht="15">
      <c r="A85" s="80"/>
      <c r="B85" s="80"/>
      <c r="C85" s="80"/>
      <c r="D85" s="80"/>
      <c r="E85" s="80"/>
      <c r="F85" s="80"/>
      <c r="G85" s="80"/>
      <c r="H85" s="80"/>
      <c r="I85" s="80"/>
      <c r="J85" s="80"/>
      <c r="K85" s="80"/>
      <c r="L85" s="80"/>
      <c r="M85" s="80"/>
      <c r="N85" s="80"/>
      <c r="O85" s="80"/>
      <c r="P85" s="80"/>
      <c r="Q85" s="80"/>
      <c r="R85" s="80"/>
      <c r="S85" s="80"/>
      <c r="T85" s="80"/>
      <c r="U85" s="80"/>
      <c r="V85" s="80"/>
      <c r="W85" s="82"/>
      <c r="X85" s="83"/>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row>
    <row r="86" spans="1:84" s="95" customFormat="1" ht="15">
      <c r="A86" s="80"/>
      <c r="B86" s="80"/>
      <c r="C86" s="80"/>
      <c r="D86" s="80"/>
      <c r="E86" s="80"/>
      <c r="F86" s="80"/>
      <c r="G86" s="80"/>
      <c r="H86" s="80"/>
      <c r="I86" s="80"/>
      <c r="J86" s="80"/>
      <c r="K86" s="80"/>
      <c r="L86" s="80"/>
      <c r="M86" s="80"/>
      <c r="N86" s="80"/>
      <c r="O86" s="80"/>
      <c r="P86" s="80"/>
      <c r="Q86" s="80"/>
      <c r="R86" s="80"/>
      <c r="S86" s="80"/>
      <c r="T86" s="80"/>
      <c r="U86" s="80"/>
      <c r="V86" s="80"/>
      <c r="W86" s="82"/>
      <c r="X86" s="83"/>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c r="CE86" s="104"/>
      <c r="CF86" s="104"/>
    </row>
    <row r="87" spans="1:84" s="95" customFormat="1" ht="15">
      <c r="A87" s="80"/>
      <c r="B87" s="80"/>
      <c r="C87" s="80"/>
      <c r="D87" s="80"/>
      <c r="E87" s="80"/>
      <c r="F87" s="80"/>
      <c r="G87" s="80"/>
      <c r="H87" s="80"/>
      <c r="I87" s="80"/>
      <c r="J87" s="80"/>
      <c r="K87" s="80"/>
      <c r="L87" s="80"/>
      <c r="M87" s="80"/>
      <c r="N87" s="80"/>
      <c r="O87" s="80"/>
      <c r="P87" s="80"/>
      <c r="Q87" s="80"/>
      <c r="R87" s="80"/>
      <c r="S87" s="80"/>
      <c r="T87" s="80"/>
      <c r="U87" s="80"/>
      <c r="V87" s="80"/>
      <c r="W87" s="82"/>
      <c r="X87" s="83"/>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row>
    <row r="88" spans="1:84" s="95" customFormat="1" ht="15">
      <c r="A88" s="80"/>
      <c r="B88" s="80"/>
      <c r="C88" s="80"/>
      <c r="D88" s="80"/>
      <c r="E88" s="80"/>
      <c r="F88" s="80"/>
      <c r="G88" s="80"/>
      <c r="H88" s="80"/>
      <c r="I88" s="80"/>
      <c r="J88" s="80"/>
      <c r="K88" s="80"/>
      <c r="L88" s="80"/>
      <c r="M88" s="80"/>
      <c r="N88" s="80"/>
      <c r="O88" s="80"/>
      <c r="P88" s="80"/>
      <c r="Q88" s="80"/>
      <c r="R88" s="80"/>
      <c r="S88" s="80"/>
      <c r="T88" s="80"/>
      <c r="U88" s="80"/>
      <c r="V88" s="80"/>
      <c r="W88" s="82"/>
      <c r="X88" s="83"/>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104"/>
      <c r="CC88" s="104"/>
      <c r="CD88" s="104"/>
      <c r="CE88" s="104"/>
      <c r="CF88" s="104"/>
    </row>
    <row r="89" spans="1:84" s="95" customFormat="1" ht="15">
      <c r="A89" s="80"/>
      <c r="B89" s="80"/>
      <c r="C89" s="80"/>
      <c r="D89" s="80"/>
      <c r="E89" s="80"/>
      <c r="F89" s="80"/>
      <c r="G89" s="80"/>
      <c r="H89" s="80"/>
      <c r="I89" s="80"/>
      <c r="J89" s="80"/>
      <c r="K89" s="80"/>
      <c r="L89" s="80"/>
      <c r="M89" s="80"/>
      <c r="N89" s="80"/>
      <c r="O89" s="80"/>
      <c r="P89" s="80"/>
      <c r="Q89" s="80"/>
      <c r="R89" s="80"/>
      <c r="S89" s="80"/>
      <c r="T89" s="80"/>
      <c r="U89" s="80"/>
      <c r="V89" s="80"/>
      <c r="W89" s="82"/>
      <c r="X89" s="83"/>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4"/>
      <c r="BR89" s="104"/>
      <c r="BS89" s="104"/>
      <c r="BT89" s="104"/>
      <c r="BU89" s="104"/>
      <c r="BV89" s="104"/>
      <c r="BW89" s="104"/>
      <c r="BX89" s="104"/>
      <c r="BY89" s="104"/>
      <c r="BZ89" s="104"/>
      <c r="CA89" s="104"/>
      <c r="CB89" s="104"/>
      <c r="CC89" s="104"/>
      <c r="CD89" s="104"/>
      <c r="CE89" s="104"/>
      <c r="CF89" s="104"/>
    </row>
    <row r="90" spans="1:84" s="95" customFormat="1" ht="15">
      <c r="A90" s="80"/>
      <c r="B90" s="80"/>
      <c r="C90" s="80"/>
      <c r="D90" s="80"/>
      <c r="E90" s="80"/>
      <c r="F90" s="80"/>
      <c r="G90" s="80"/>
      <c r="H90" s="80"/>
      <c r="I90" s="80"/>
      <c r="J90" s="80"/>
      <c r="K90" s="80"/>
      <c r="L90" s="80"/>
      <c r="M90" s="80"/>
      <c r="N90" s="80"/>
      <c r="O90" s="80"/>
      <c r="P90" s="80"/>
      <c r="Q90" s="80"/>
      <c r="R90" s="80"/>
      <c r="S90" s="80"/>
      <c r="T90" s="80"/>
      <c r="U90" s="80"/>
      <c r="V90" s="80"/>
      <c r="W90" s="82"/>
      <c r="X90" s="83"/>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104"/>
      <c r="CD90" s="104"/>
      <c r="CE90" s="104"/>
      <c r="CF90" s="104"/>
    </row>
    <row r="91" spans="1:84" s="95" customFormat="1" ht="15">
      <c r="A91" s="80"/>
      <c r="B91" s="80"/>
      <c r="C91" s="80"/>
      <c r="D91" s="80"/>
      <c r="E91" s="80"/>
      <c r="F91" s="80"/>
      <c r="G91" s="80"/>
      <c r="H91" s="80"/>
      <c r="I91" s="80"/>
      <c r="J91" s="80"/>
      <c r="K91" s="80"/>
      <c r="L91" s="80"/>
      <c r="M91" s="80"/>
      <c r="N91" s="80"/>
      <c r="O91" s="80"/>
      <c r="P91" s="80"/>
      <c r="Q91" s="80"/>
      <c r="R91" s="80"/>
      <c r="S91" s="80"/>
      <c r="T91" s="80"/>
      <c r="U91" s="80"/>
      <c r="V91" s="80"/>
      <c r="W91" s="82"/>
      <c r="X91" s="83"/>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104"/>
      <c r="CC91" s="104"/>
      <c r="CD91" s="104"/>
      <c r="CE91" s="104"/>
      <c r="CF91" s="104"/>
    </row>
    <row r="92" spans="1:84" s="95" customFormat="1" ht="15">
      <c r="A92" s="80"/>
      <c r="B92" s="80"/>
      <c r="C92" s="80"/>
      <c r="D92" s="80"/>
      <c r="E92" s="80"/>
      <c r="F92" s="80"/>
      <c r="G92" s="80"/>
      <c r="H92" s="80"/>
      <c r="I92" s="80"/>
      <c r="J92" s="80"/>
      <c r="K92" s="80"/>
      <c r="L92" s="80"/>
      <c r="M92" s="80"/>
      <c r="N92" s="80"/>
      <c r="O92" s="80"/>
      <c r="P92" s="80"/>
      <c r="Q92" s="80"/>
      <c r="R92" s="80"/>
      <c r="S92" s="80"/>
      <c r="T92" s="80"/>
      <c r="U92" s="80"/>
      <c r="V92" s="80"/>
      <c r="W92" s="82"/>
      <c r="X92" s="83"/>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104"/>
      <c r="CC92" s="104"/>
      <c r="CD92" s="104"/>
      <c r="CE92" s="104"/>
      <c r="CF92" s="104"/>
    </row>
    <row r="93" spans="1:84" s="95" customFormat="1" ht="15">
      <c r="A93" s="80"/>
      <c r="B93" s="80"/>
      <c r="C93" s="80"/>
      <c r="D93" s="80"/>
      <c r="E93" s="80"/>
      <c r="F93" s="80"/>
      <c r="G93" s="80"/>
      <c r="H93" s="80"/>
      <c r="I93" s="80"/>
      <c r="J93" s="80"/>
      <c r="K93" s="80"/>
      <c r="L93" s="80"/>
      <c r="M93" s="80"/>
      <c r="N93" s="80"/>
      <c r="O93" s="80"/>
      <c r="P93" s="80"/>
      <c r="Q93" s="80"/>
      <c r="R93" s="80"/>
      <c r="S93" s="80"/>
      <c r="T93" s="80"/>
      <c r="U93" s="80"/>
      <c r="V93" s="80"/>
      <c r="W93" s="82"/>
      <c r="X93" s="83"/>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4"/>
      <c r="BY93" s="104"/>
      <c r="BZ93" s="104"/>
      <c r="CA93" s="104"/>
      <c r="CB93" s="104"/>
      <c r="CC93" s="104"/>
      <c r="CD93" s="104"/>
      <c r="CE93" s="104"/>
      <c r="CF93" s="104"/>
    </row>
    <row r="94" spans="1:84" s="95" customFormat="1" ht="15">
      <c r="A94" s="80"/>
      <c r="B94" s="80"/>
      <c r="C94" s="80"/>
      <c r="D94" s="80"/>
      <c r="E94" s="80"/>
      <c r="F94" s="80"/>
      <c r="G94" s="80"/>
      <c r="H94" s="80"/>
      <c r="I94" s="80"/>
      <c r="J94" s="80"/>
      <c r="K94" s="80"/>
      <c r="L94" s="80"/>
      <c r="M94" s="80"/>
      <c r="N94" s="80"/>
      <c r="O94" s="80"/>
      <c r="P94" s="80"/>
      <c r="Q94" s="80"/>
      <c r="R94" s="80"/>
      <c r="S94" s="80"/>
      <c r="T94" s="80"/>
      <c r="U94" s="80"/>
      <c r="V94" s="80"/>
      <c r="W94" s="82"/>
      <c r="X94" s="83"/>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104"/>
      <c r="CC94" s="104"/>
      <c r="CD94" s="104"/>
      <c r="CE94" s="104"/>
      <c r="CF94" s="104"/>
    </row>
    <row r="95" spans="1:84" s="95" customFormat="1" ht="15">
      <c r="A95" s="80"/>
      <c r="B95" s="80"/>
      <c r="C95" s="80"/>
      <c r="D95" s="80"/>
      <c r="E95" s="80"/>
      <c r="F95" s="80"/>
      <c r="G95" s="80"/>
      <c r="H95" s="80"/>
      <c r="I95" s="80"/>
      <c r="J95" s="80"/>
      <c r="K95" s="80"/>
      <c r="L95" s="80"/>
      <c r="M95" s="80"/>
      <c r="N95" s="80"/>
      <c r="O95" s="80"/>
      <c r="P95" s="80"/>
      <c r="Q95" s="80"/>
      <c r="R95" s="80"/>
      <c r="S95" s="80"/>
      <c r="T95" s="80"/>
      <c r="U95" s="80"/>
      <c r="V95" s="80"/>
      <c r="W95" s="82"/>
      <c r="X95" s="83"/>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104"/>
      <c r="CC95" s="104"/>
      <c r="CD95" s="104"/>
      <c r="CE95" s="104"/>
      <c r="CF95" s="104"/>
    </row>
    <row r="96" spans="1:84" s="95" customFormat="1" ht="15">
      <c r="A96" s="80"/>
      <c r="B96" s="80"/>
      <c r="C96" s="80"/>
      <c r="D96" s="80"/>
      <c r="E96" s="80"/>
      <c r="F96" s="80"/>
      <c r="G96" s="80"/>
      <c r="H96" s="80"/>
      <c r="I96" s="80"/>
      <c r="J96" s="80"/>
      <c r="K96" s="80"/>
      <c r="L96" s="80"/>
      <c r="M96" s="80"/>
      <c r="N96" s="80"/>
      <c r="O96" s="80"/>
      <c r="P96" s="80"/>
      <c r="Q96" s="80"/>
      <c r="R96" s="80"/>
      <c r="S96" s="80"/>
      <c r="T96" s="80"/>
      <c r="U96" s="80"/>
      <c r="V96" s="80"/>
      <c r="W96" s="82"/>
      <c r="X96" s="83"/>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104"/>
      <c r="CC96" s="104"/>
      <c r="CD96" s="104"/>
      <c r="CE96" s="104"/>
      <c r="CF96" s="104"/>
    </row>
    <row r="97" spans="1:84" s="95" customFormat="1" ht="15">
      <c r="A97" s="80"/>
      <c r="B97" s="80"/>
      <c r="C97" s="80"/>
      <c r="D97" s="80"/>
      <c r="E97" s="80"/>
      <c r="F97" s="80"/>
      <c r="G97" s="80"/>
      <c r="H97" s="80"/>
      <c r="I97" s="80"/>
      <c r="J97" s="80"/>
      <c r="K97" s="80"/>
      <c r="L97" s="80"/>
      <c r="M97" s="80"/>
      <c r="N97" s="80"/>
      <c r="O97" s="80"/>
      <c r="P97" s="80"/>
      <c r="Q97" s="80"/>
      <c r="R97" s="80"/>
      <c r="S97" s="80"/>
      <c r="T97" s="80"/>
      <c r="U97" s="80"/>
      <c r="V97" s="80"/>
      <c r="W97" s="82"/>
      <c r="X97" s="83"/>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104"/>
      <c r="CC97" s="104"/>
      <c r="CD97" s="104"/>
      <c r="CE97" s="104"/>
      <c r="CF97" s="104"/>
    </row>
    <row r="98" spans="1:84" s="95" customFormat="1" ht="15">
      <c r="A98" s="80"/>
      <c r="B98" s="80"/>
      <c r="C98" s="80"/>
      <c r="D98" s="80"/>
      <c r="E98" s="80"/>
      <c r="F98" s="80"/>
      <c r="G98" s="80"/>
      <c r="H98" s="80"/>
      <c r="I98" s="80"/>
      <c r="J98" s="80"/>
      <c r="K98" s="80"/>
      <c r="L98" s="80"/>
      <c r="M98" s="80"/>
      <c r="N98" s="80"/>
      <c r="O98" s="80"/>
      <c r="P98" s="80"/>
      <c r="Q98" s="80"/>
      <c r="R98" s="80"/>
      <c r="S98" s="80"/>
      <c r="T98" s="80"/>
      <c r="U98" s="80"/>
      <c r="V98" s="80"/>
      <c r="W98" s="82"/>
      <c r="X98" s="83"/>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104"/>
      <c r="BY98" s="104"/>
      <c r="BZ98" s="104"/>
      <c r="CA98" s="104"/>
      <c r="CB98" s="104"/>
      <c r="CC98" s="104"/>
      <c r="CD98" s="104"/>
      <c r="CE98" s="104"/>
      <c r="CF98" s="104"/>
    </row>
    <row r="99" spans="1:84" s="95" customFormat="1" ht="15">
      <c r="A99" s="80"/>
      <c r="B99" s="80"/>
      <c r="C99" s="80"/>
      <c r="D99" s="80"/>
      <c r="E99" s="80"/>
      <c r="F99" s="80"/>
      <c r="G99" s="80"/>
      <c r="H99" s="80"/>
      <c r="I99" s="80"/>
      <c r="J99" s="80"/>
      <c r="K99" s="80"/>
      <c r="L99" s="80"/>
      <c r="M99" s="80"/>
      <c r="N99" s="80"/>
      <c r="O99" s="80"/>
      <c r="P99" s="80"/>
      <c r="Q99" s="80"/>
      <c r="R99" s="80"/>
      <c r="S99" s="80"/>
      <c r="T99" s="80"/>
      <c r="U99" s="80"/>
      <c r="V99" s="80"/>
      <c r="W99" s="82"/>
      <c r="X99" s="83"/>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104"/>
      <c r="BY99" s="104"/>
      <c r="BZ99" s="104"/>
      <c r="CA99" s="104"/>
      <c r="CB99" s="104"/>
      <c r="CC99" s="104"/>
      <c r="CD99" s="104"/>
      <c r="CE99" s="104"/>
      <c r="CF99" s="104"/>
    </row>
    <row r="100" spans="1:84" s="95" customFormat="1" ht="15">
      <c r="A100" s="80"/>
      <c r="B100" s="80"/>
      <c r="C100" s="80"/>
      <c r="D100" s="80"/>
      <c r="E100" s="80"/>
      <c r="F100" s="80"/>
      <c r="G100" s="80"/>
      <c r="H100" s="80"/>
      <c r="I100" s="80"/>
      <c r="J100" s="80"/>
      <c r="K100" s="80"/>
      <c r="L100" s="80"/>
      <c r="M100" s="80"/>
      <c r="N100" s="80"/>
      <c r="O100" s="80"/>
      <c r="P100" s="80"/>
      <c r="Q100" s="80"/>
      <c r="R100" s="80"/>
      <c r="S100" s="80"/>
      <c r="T100" s="80"/>
      <c r="U100" s="80"/>
      <c r="V100" s="80"/>
      <c r="W100" s="82"/>
      <c r="X100" s="83"/>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104"/>
      <c r="CC100" s="104"/>
      <c r="CD100" s="104"/>
      <c r="CE100" s="104"/>
      <c r="CF100" s="104"/>
    </row>
    <row r="101" spans="1:84" s="95" customFormat="1" ht="15">
      <c r="A101" s="80"/>
      <c r="B101" s="80"/>
      <c r="C101" s="80"/>
      <c r="D101" s="80"/>
      <c r="E101" s="80"/>
      <c r="F101" s="80"/>
      <c r="G101" s="80"/>
      <c r="H101" s="80"/>
      <c r="I101" s="80"/>
      <c r="J101" s="80"/>
      <c r="K101" s="80"/>
      <c r="L101" s="80"/>
      <c r="M101" s="80"/>
      <c r="N101" s="80"/>
      <c r="O101" s="80"/>
      <c r="P101" s="80"/>
      <c r="Q101" s="80"/>
      <c r="R101" s="80"/>
      <c r="S101" s="80"/>
      <c r="T101" s="80"/>
      <c r="U101" s="80"/>
      <c r="V101" s="80"/>
      <c r="W101" s="82"/>
      <c r="X101" s="83"/>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104"/>
      <c r="CC101" s="104"/>
      <c r="CD101" s="104"/>
      <c r="CE101" s="104"/>
      <c r="CF101" s="104"/>
    </row>
    <row r="102" spans="1:84" s="95" customFormat="1" ht="15">
      <c r="A102" s="80"/>
      <c r="B102" s="80"/>
      <c r="C102" s="80"/>
      <c r="D102" s="80"/>
      <c r="E102" s="80"/>
      <c r="F102" s="80"/>
      <c r="G102" s="80"/>
      <c r="H102" s="80"/>
      <c r="I102" s="80"/>
      <c r="J102" s="80"/>
      <c r="K102" s="80"/>
      <c r="L102" s="80"/>
      <c r="M102" s="80"/>
      <c r="N102" s="80"/>
      <c r="O102" s="80"/>
      <c r="P102" s="80"/>
      <c r="Q102" s="80"/>
      <c r="R102" s="80"/>
      <c r="S102" s="80"/>
      <c r="T102" s="80"/>
      <c r="U102" s="80"/>
      <c r="V102" s="80"/>
      <c r="W102" s="82"/>
      <c r="X102" s="83"/>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4"/>
      <c r="CB102" s="104"/>
      <c r="CC102" s="104"/>
      <c r="CD102" s="104"/>
      <c r="CE102" s="104"/>
      <c r="CF102" s="104"/>
    </row>
    <row r="103" spans="1:84" s="95" customFormat="1" ht="15">
      <c r="A103" s="80"/>
      <c r="B103" s="80"/>
      <c r="C103" s="80"/>
      <c r="D103" s="80"/>
      <c r="E103" s="80"/>
      <c r="F103" s="80"/>
      <c r="G103" s="80"/>
      <c r="H103" s="80"/>
      <c r="I103" s="80"/>
      <c r="J103" s="80"/>
      <c r="K103" s="80"/>
      <c r="L103" s="80"/>
      <c r="M103" s="80"/>
      <c r="N103" s="80"/>
      <c r="O103" s="80"/>
      <c r="P103" s="80"/>
      <c r="Q103" s="80"/>
      <c r="R103" s="80"/>
      <c r="S103" s="80"/>
      <c r="T103" s="80"/>
      <c r="U103" s="80"/>
      <c r="V103" s="80"/>
      <c r="W103" s="82"/>
      <c r="X103" s="83"/>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4"/>
      <c r="BR103" s="104"/>
      <c r="BS103" s="104"/>
      <c r="BT103" s="104"/>
      <c r="BU103" s="104"/>
      <c r="BV103" s="104"/>
      <c r="BW103" s="104"/>
      <c r="BX103" s="104"/>
      <c r="BY103" s="104"/>
      <c r="BZ103" s="104"/>
      <c r="CA103" s="104"/>
      <c r="CB103" s="104"/>
      <c r="CC103" s="104"/>
      <c r="CD103" s="104"/>
      <c r="CE103" s="104"/>
      <c r="CF103" s="104"/>
    </row>
    <row r="104" spans="1:84" s="95" customFormat="1" ht="15">
      <c r="A104" s="80"/>
      <c r="B104" s="80"/>
      <c r="C104" s="80"/>
      <c r="D104" s="80"/>
      <c r="E104" s="80"/>
      <c r="F104" s="80"/>
      <c r="G104" s="80"/>
      <c r="H104" s="80"/>
      <c r="I104" s="80"/>
      <c r="J104" s="80"/>
      <c r="K104" s="80"/>
      <c r="L104" s="80"/>
      <c r="M104" s="80"/>
      <c r="N104" s="80"/>
      <c r="O104" s="80"/>
      <c r="P104" s="80"/>
      <c r="Q104" s="80"/>
      <c r="R104" s="80"/>
      <c r="S104" s="80"/>
      <c r="T104" s="80"/>
      <c r="U104" s="80"/>
      <c r="V104" s="80"/>
      <c r="W104" s="82"/>
      <c r="X104" s="83"/>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4"/>
      <c r="BT104" s="104"/>
      <c r="BU104" s="104"/>
      <c r="BV104" s="104"/>
      <c r="BW104" s="104"/>
      <c r="BX104" s="104"/>
      <c r="BY104" s="104"/>
      <c r="BZ104" s="104"/>
      <c r="CA104" s="104"/>
      <c r="CB104" s="104"/>
      <c r="CC104" s="104"/>
      <c r="CD104" s="104"/>
      <c r="CE104" s="104"/>
      <c r="CF104" s="104"/>
    </row>
    <row r="105" spans="1:84" s="95" customFormat="1" ht="15">
      <c r="A105" s="80"/>
      <c r="B105" s="80"/>
      <c r="C105" s="80"/>
      <c r="D105" s="80"/>
      <c r="E105" s="80"/>
      <c r="F105" s="80"/>
      <c r="G105" s="80"/>
      <c r="H105" s="80"/>
      <c r="I105" s="80"/>
      <c r="J105" s="80"/>
      <c r="K105" s="80"/>
      <c r="L105" s="80"/>
      <c r="M105" s="80"/>
      <c r="N105" s="80"/>
      <c r="O105" s="80"/>
      <c r="P105" s="80"/>
      <c r="Q105" s="80"/>
      <c r="R105" s="80"/>
      <c r="S105" s="80"/>
      <c r="T105" s="80"/>
      <c r="U105" s="80"/>
      <c r="V105" s="80"/>
      <c r="W105" s="82"/>
      <c r="X105" s="83"/>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c r="CC105" s="104"/>
      <c r="CD105" s="104"/>
      <c r="CE105" s="104"/>
      <c r="CF105" s="104"/>
    </row>
    <row r="106" spans="1:84" s="95" customFormat="1" ht="15">
      <c r="A106" s="80"/>
      <c r="B106" s="80"/>
      <c r="C106" s="80"/>
      <c r="D106" s="80"/>
      <c r="E106" s="80"/>
      <c r="F106" s="80"/>
      <c r="G106" s="80"/>
      <c r="H106" s="80"/>
      <c r="I106" s="80"/>
      <c r="J106" s="80"/>
      <c r="K106" s="80"/>
      <c r="L106" s="80"/>
      <c r="M106" s="80"/>
      <c r="N106" s="80"/>
      <c r="O106" s="80"/>
      <c r="P106" s="80"/>
      <c r="Q106" s="80"/>
      <c r="R106" s="80"/>
      <c r="S106" s="80"/>
      <c r="T106" s="80"/>
      <c r="U106" s="80"/>
      <c r="V106" s="80"/>
      <c r="W106" s="82"/>
      <c r="X106" s="83"/>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104"/>
      <c r="CC106" s="104"/>
      <c r="CD106" s="104"/>
      <c r="CE106" s="104"/>
      <c r="CF106" s="104"/>
    </row>
    <row r="107" spans="1:84" s="95" customFormat="1" ht="15">
      <c r="A107" s="80"/>
      <c r="B107" s="80"/>
      <c r="C107" s="80"/>
      <c r="D107" s="80"/>
      <c r="E107" s="80"/>
      <c r="F107" s="80"/>
      <c r="G107" s="80"/>
      <c r="H107" s="80"/>
      <c r="I107" s="80"/>
      <c r="J107" s="80"/>
      <c r="K107" s="80"/>
      <c r="L107" s="80"/>
      <c r="M107" s="80"/>
      <c r="N107" s="80"/>
      <c r="O107" s="80"/>
      <c r="P107" s="80"/>
      <c r="Q107" s="80"/>
      <c r="R107" s="80"/>
      <c r="S107" s="80"/>
      <c r="T107" s="80"/>
      <c r="U107" s="80"/>
      <c r="V107" s="80"/>
      <c r="W107" s="82"/>
      <c r="X107" s="83"/>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row>
    <row r="108" spans="1:84" s="95" customFormat="1" ht="15">
      <c r="A108" s="80"/>
      <c r="B108" s="80"/>
      <c r="C108" s="80"/>
      <c r="D108" s="80"/>
      <c r="E108" s="80"/>
      <c r="F108" s="80"/>
      <c r="G108" s="80"/>
      <c r="H108" s="80"/>
      <c r="I108" s="80"/>
      <c r="J108" s="80"/>
      <c r="K108" s="80"/>
      <c r="L108" s="80"/>
      <c r="M108" s="80"/>
      <c r="N108" s="80"/>
      <c r="O108" s="80"/>
      <c r="P108" s="80"/>
      <c r="Q108" s="80"/>
      <c r="R108" s="80"/>
      <c r="S108" s="80"/>
      <c r="T108" s="80"/>
      <c r="U108" s="80"/>
      <c r="V108" s="80"/>
      <c r="W108" s="82"/>
      <c r="X108" s="83"/>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4"/>
      <c r="BR108" s="104"/>
      <c r="BS108" s="104"/>
      <c r="BT108" s="104"/>
      <c r="BU108" s="104"/>
      <c r="BV108" s="104"/>
      <c r="BW108" s="104"/>
      <c r="BX108" s="104"/>
      <c r="BY108" s="104"/>
      <c r="BZ108" s="104"/>
      <c r="CA108" s="104"/>
      <c r="CB108" s="104"/>
      <c r="CC108" s="104"/>
      <c r="CD108" s="104"/>
      <c r="CE108" s="104"/>
      <c r="CF108" s="104"/>
    </row>
    <row r="109" spans="1:84" s="95" customFormat="1" ht="15">
      <c r="A109" s="80"/>
      <c r="B109" s="80"/>
      <c r="C109" s="80"/>
      <c r="D109" s="80"/>
      <c r="E109" s="80"/>
      <c r="F109" s="80"/>
      <c r="G109" s="80"/>
      <c r="H109" s="80"/>
      <c r="I109" s="80"/>
      <c r="J109" s="80"/>
      <c r="K109" s="80"/>
      <c r="L109" s="80"/>
      <c r="M109" s="80"/>
      <c r="N109" s="80"/>
      <c r="O109" s="80"/>
      <c r="P109" s="80"/>
      <c r="Q109" s="80"/>
      <c r="R109" s="80"/>
      <c r="S109" s="80"/>
      <c r="T109" s="80"/>
      <c r="U109" s="80"/>
      <c r="V109" s="80"/>
      <c r="W109" s="82"/>
      <c r="X109" s="83"/>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c r="BM109" s="104"/>
      <c r="BN109" s="104"/>
      <c r="BO109" s="104"/>
      <c r="BP109" s="104"/>
      <c r="BQ109" s="104"/>
      <c r="BR109" s="104"/>
      <c r="BS109" s="104"/>
      <c r="BT109" s="104"/>
      <c r="BU109" s="104"/>
      <c r="BV109" s="104"/>
      <c r="BW109" s="104"/>
      <c r="BX109" s="104"/>
      <c r="BY109" s="104"/>
      <c r="BZ109" s="104"/>
      <c r="CA109" s="104"/>
      <c r="CB109" s="104"/>
      <c r="CC109" s="104"/>
      <c r="CD109" s="104"/>
      <c r="CE109" s="104"/>
      <c r="CF109" s="104"/>
    </row>
    <row r="110" spans="1:84" s="95" customFormat="1" ht="15">
      <c r="A110" s="80"/>
      <c r="B110" s="80"/>
      <c r="C110" s="80"/>
      <c r="D110" s="80"/>
      <c r="E110" s="80"/>
      <c r="F110" s="80"/>
      <c r="G110" s="80"/>
      <c r="H110" s="80"/>
      <c r="I110" s="80"/>
      <c r="J110" s="80"/>
      <c r="K110" s="80"/>
      <c r="L110" s="80"/>
      <c r="M110" s="80"/>
      <c r="N110" s="80"/>
      <c r="O110" s="80"/>
      <c r="P110" s="80"/>
      <c r="Q110" s="80"/>
      <c r="R110" s="80"/>
      <c r="S110" s="80"/>
      <c r="T110" s="80"/>
      <c r="U110" s="80"/>
      <c r="V110" s="80"/>
      <c r="W110" s="82"/>
      <c r="X110" s="83"/>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4"/>
      <c r="BT110" s="104"/>
      <c r="BU110" s="104"/>
      <c r="BV110" s="104"/>
      <c r="BW110" s="104"/>
      <c r="BX110" s="104"/>
      <c r="BY110" s="104"/>
      <c r="BZ110" s="104"/>
      <c r="CA110" s="104"/>
      <c r="CB110" s="104"/>
      <c r="CC110" s="104"/>
      <c r="CD110" s="104"/>
      <c r="CE110" s="104"/>
      <c r="CF110" s="104"/>
    </row>
    <row r="111" spans="1:84" s="95" customFormat="1" ht="15">
      <c r="A111" s="80"/>
      <c r="B111" s="80"/>
      <c r="C111" s="80"/>
      <c r="D111" s="80"/>
      <c r="E111" s="80"/>
      <c r="F111" s="80"/>
      <c r="G111" s="80"/>
      <c r="H111" s="80"/>
      <c r="I111" s="80"/>
      <c r="J111" s="80"/>
      <c r="K111" s="80"/>
      <c r="L111" s="80"/>
      <c r="M111" s="80"/>
      <c r="N111" s="80"/>
      <c r="O111" s="80"/>
      <c r="P111" s="80"/>
      <c r="Q111" s="80"/>
      <c r="R111" s="80"/>
      <c r="S111" s="80"/>
      <c r="T111" s="80"/>
      <c r="U111" s="80"/>
      <c r="V111" s="80"/>
      <c r="W111" s="82"/>
      <c r="X111" s="83"/>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4"/>
      <c r="BX111" s="104"/>
      <c r="BY111" s="104"/>
      <c r="BZ111" s="104"/>
      <c r="CA111" s="104"/>
      <c r="CB111" s="104"/>
      <c r="CC111" s="104"/>
      <c r="CD111" s="104"/>
      <c r="CE111" s="104"/>
      <c r="CF111" s="104"/>
    </row>
    <row r="112" spans="1:84" s="95" customFormat="1" ht="15">
      <c r="A112" s="80"/>
      <c r="B112" s="80"/>
      <c r="C112" s="80"/>
      <c r="D112" s="80"/>
      <c r="E112" s="80"/>
      <c r="F112" s="80"/>
      <c r="G112" s="80"/>
      <c r="H112" s="80"/>
      <c r="I112" s="80"/>
      <c r="J112" s="80"/>
      <c r="K112" s="80"/>
      <c r="L112" s="80"/>
      <c r="M112" s="80"/>
      <c r="N112" s="80"/>
      <c r="O112" s="80"/>
      <c r="P112" s="80"/>
      <c r="Q112" s="80"/>
      <c r="R112" s="80"/>
      <c r="S112" s="80"/>
      <c r="T112" s="80"/>
      <c r="U112" s="80"/>
      <c r="V112" s="80"/>
      <c r="W112" s="82"/>
      <c r="X112" s="83"/>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4"/>
      <c r="BX112" s="104"/>
      <c r="BY112" s="104"/>
      <c r="BZ112" s="104"/>
      <c r="CA112" s="104"/>
      <c r="CB112" s="104"/>
      <c r="CC112" s="104"/>
      <c r="CD112" s="104"/>
      <c r="CE112" s="104"/>
      <c r="CF112" s="104"/>
    </row>
    <row r="113" spans="1:84" s="95" customFormat="1" ht="15">
      <c r="A113" s="80"/>
      <c r="B113" s="80"/>
      <c r="C113" s="80"/>
      <c r="D113" s="80"/>
      <c r="E113" s="80"/>
      <c r="F113" s="80"/>
      <c r="G113" s="80"/>
      <c r="H113" s="80"/>
      <c r="I113" s="80"/>
      <c r="J113" s="80"/>
      <c r="K113" s="80"/>
      <c r="L113" s="80"/>
      <c r="M113" s="80"/>
      <c r="N113" s="80"/>
      <c r="O113" s="80"/>
      <c r="P113" s="80"/>
      <c r="Q113" s="80"/>
      <c r="R113" s="80"/>
      <c r="S113" s="80"/>
      <c r="T113" s="80"/>
      <c r="U113" s="80"/>
      <c r="V113" s="80"/>
      <c r="W113" s="82"/>
      <c r="X113" s="83"/>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4"/>
      <c r="BX113" s="104"/>
      <c r="BY113" s="104"/>
      <c r="BZ113" s="104"/>
      <c r="CA113" s="104"/>
      <c r="CB113" s="104"/>
      <c r="CC113" s="104"/>
      <c r="CD113" s="104"/>
      <c r="CE113" s="104"/>
      <c r="CF113" s="104"/>
    </row>
  </sheetData>
  <sheetProtection/>
  <mergeCells count="13">
    <mergeCell ref="J2:L2"/>
    <mergeCell ref="J3:L3"/>
    <mergeCell ref="J4:L4"/>
    <mergeCell ref="N2:X5"/>
    <mergeCell ref="A2:B2"/>
    <mergeCell ref="A3:B3"/>
    <mergeCell ref="A4:B4"/>
    <mergeCell ref="G2:I2"/>
    <mergeCell ref="G3:I3"/>
    <mergeCell ref="G4:I4"/>
    <mergeCell ref="C2:E2"/>
    <mergeCell ref="C3:E3"/>
    <mergeCell ref="C4:E4"/>
  </mergeCells>
  <dataValidations count="5">
    <dataValidation type="list" allowBlank="1" showInputMessage="1" showErrorMessage="1" sqref="J2:L2">
      <formula1>$Z$10:$Z$30</formula1>
    </dataValidation>
    <dataValidation type="list" allowBlank="1" showInputMessage="1" showErrorMessage="1" sqref="Q9 L9">
      <formula1>#REF!</formula1>
    </dataValidation>
    <dataValidation type="list" allowBlank="1" showInputMessage="1" showErrorMessage="1" sqref="E10:E68">
      <formula1>$AD$10:$AD$20</formula1>
    </dataValidation>
    <dataValidation type="list" allowBlank="1" showInputMessage="1" showErrorMessage="1" sqref="G10:G68">
      <formula1>$AI$10:$AI$14</formula1>
    </dataValidation>
    <dataValidation type="list" allowBlank="1" showInputMessage="1" showErrorMessage="1" sqref="L10:L68 Q10:Q68">
      <formula1>$AN$10:$AN$14</formula1>
    </dataValidation>
  </dataValidations>
  <printOptions horizontalCentered="1"/>
  <pageMargins left="0.5" right="0.5" top="1" bottom="0.5" header="0.4" footer="0.25"/>
  <pageSetup fitToHeight="1" fitToWidth="1" horizontalDpi="600" verticalDpi="600" orientation="landscape" paperSize="17" scale="57" r:id="rId3"/>
  <headerFooter scaleWithDoc="0" alignWithMargins="0">
    <oddHeader>&amp;C&amp;"Arial,Bold"&amp;14Pennsylvania Act 129 Lighting Audit and Design Tool&amp;12
LIGHTING FORM</oddHeader>
    <oddFooter>&amp;LVersion 1.0&amp;CPage &amp;P of &amp;N&amp;R&amp;D</oddFooter>
  </headerFooter>
  <ignoredErrors>
    <ignoredError sqref="H69 M69" formulaRange="1"/>
  </ignoredErrors>
  <legacyDrawing r:id="rId2"/>
</worksheet>
</file>

<file path=xl/worksheets/sheet3.xml><?xml version="1.0" encoding="utf-8"?>
<worksheet xmlns="http://schemas.openxmlformats.org/spreadsheetml/2006/main" xmlns:r="http://schemas.openxmlformats.org/officeDocument/2006/relationships">
  <dimension ref="B2:K53"/>
  <sheetViews>
    <sheetView tabSelected="1" zoomScalePageLayoutView="0" workbookViewId="0" topLeftCell="A1">
      <selection activeCell="A1" sqref="A1"/>
    </sheetView>
  </sheetViews>
  <sheetFormatPr defaultColWidth="9.140625" defaultRowHeight="12.75"/>
  <cols>
    <col min="1" max="1" width="3.140625" style="105" customWidth="1"/>
    <col min="2" max="2" width="18.8515625" style="105" bestFit="1" customWidth="1"/>
    <col min="3" max="8" width="9.140625" style="105" customWidth="1"/>
    <col min="9" max="9" width="16.140625" style="105" bestFit="1" customWidth="1"/>
    <col min="10" max="10" width="59.57421875" style="105" customWidth="1"/>
    <col min="11" max="11" width="13.8515625" style="105" customWidth="1"/>
    <col min="12" max="16384" width="9.140625" style="105" customWidth="1"/>
  </cols>
  <sheetData>
    <row r="2" spans="2:11" ht="12.75">
      <c r="B2" s="188" t="s">
        <v>2199</v>
      </c>
      <c r="C2" s="189"/>
      <c r="D2" s="189"/>
      <c r="I2" s="188" t="s">
        <v>2204</v>
      </c>
      <c r="J2" s="189"/>
      <c r="K2" s="189"/>
    </row>
    <row r="3" spans="2:11" ht="12.75">
      <c r="B3" s="71" t="s">
        <v>2189</v>
      </c>
      <c r="C3" s="191" t="s">
        <v>1988</v>
      </c>
      <c r="D3" s="191" t="s">
        <v>1209</v>
      </c>
      <c r="I3" s="211" t="s">
        <v>2203</v>
      </c>
      <c r="J3" s="212" t="s">
        <v>2201</v>
      </c>
      <c r="K3" s="213" t="s">
        <v>2202</v>
      </c>
    </row>
    <row r="4" spans="2:11" ht="12.75">
      <c r="B4" s="193" t="s">
        <v>2190</v>
      </c>
      <c r="C4" s="78" t="s">
        <v>2029</v>
      </c>
      <c r="D4" s="78" t="s">
        <v>2029</v>
      </c>
      <c r="I4" s="210" t="s">
        <v>2117</v>
      </c>
      <c r="J4" s="209" t="s">
        <v>2029</v>
      </c>
      <c r="K4" s="208" t="s">
        <v>2029</v>
      </c>
    </row>
    <row r="5" spans="2:11" ht="12.75">
      <c r="B5" s="189"/>
      <c r="C5" s="189"/>
      <c r="D5" s="189"/>
      <c r="I5" s="210" t="s">
        <v>2118</v>
      </c>
      <c r="J5" s="209" t="s">
        <v>2029</v>
      </c>
      <c r="K5" s="208" t="s">
        <v>2029</v>
      </c>
    </row>
    <row r="6" spans="2:11" ht="12.75">
      <c r="B6" s="188" t="s">
        <v>2200</v>
      </c>
      <c r="C6" s="189"/>
      <c r="D6" s="189"/>
      <c r="I6" s="210" t="s">
        <v>2119</v>
      </c>
      <c r="J6" s="209" t="s">
        <v>2029</v>
      </c>
      <c r="K6" s="208" t="s">
        <v>2029</v>
      </c>
    </row>
    <row r="7" spans="2:11" ht="12.75">
      <c r="B7" s="71" t="s">
        <v>2009</v>
      </c>
      <c r="C7" s="72" t="s">
        <v>1988</v>
      </c>
      <c r="D7" s="237"/>
      <c r="I7" s="210" t="s">
        <v>2120</v>
      </c>
      <c r="J7" s="209" t="s">
        <v>2029</v>
      </c>
      <c r="K7" s="208" t="s">
        <v>2029</v>
      </c>
    </row>
    <row r="8" spans="2:11" ht="12.75">
      <c r="B8" s="77" t="s">
        <v>2012</v>
      </c>
      <c r="C8" s="78" t="s">
        <v>2029</v>
      </c>
      <c r="D8" s="238"/>
      <c r="I8" s="210" t="s">
        <v>2121</v>
      </c>
      <c r="J8" s="209" t="s">
        <v>2029</v>
      </c>
      <c r="K8" s="208" t="s">
        <v>2029</v>
      </c>
    </row>
    <row r="9" spans="2:11" ht="12.75">
      <c r="B9" s="77" t="s">
        <v>2013</v>
      </c>
      <c r="C9" s="78" t="s">
        <v>2029</v>
      </c>
      <c r="D9" s="238"/>
      <c r="I9" s="210" t="s">
        <v>2122</v>
      </c>
      <c r="J9" s="209" t="s">
        <v>2029</v>
      </c>
      <c r="K9" s="208" t="s">
        <v>2029</v>
      </c>
    </row>
    <row r="10" spans="2:11" ht="12.75">
      <c r="B10" s="77" t="s">
        <v>2014</v>
      </c>
      <c r="C10" s="78" t="s">
        <v>2029</v>
      </c>
      <c r="D10" s="238"/>
      <c r="I10" s="210" t="s">
        <v>2123</v>
      </c>
      <c r="J10" s="209" t="s">
        <v>2029</v>
      </c>
      <c r="K10" s="208" t="s">
        <v>2029</v>
      </c>
    </row>
    <row r="11" spans="2:11" ht="12.75">
      <c r="B11" s="77" t="s">
        <v>2015</v>
      </c>
      <c r="C11" s="78" t="s">
        <v>2029</v>
      </c>
      <c r="D11" s="238"/>
      <c r="I11" s="210" t="s">
        <v>2124</v>
      </c>
      <c r="J11" s="209" t="s">
        <v>2029</v>
      </c>
      <c r="K11" s="208" t="s">
        <v>2029</v>
      </c>
    </row>
    <row r="12" spans="2:11" ht="12.75">
      <c r="B12" s="77" t="s">
        <v>2016</v>
      </c>
      <c r="C12" s="78" t="s">
        <v>2029</v>
      </c>
      <c r="D12" s="238"/>
      <c r="I12" s="210" t="s">
        <v>2125</v>
      </c>
      <c r="J12" s="209" t="s">
        <v>2029</v>
      </c>
      <c r="K12" s="208" t="s">
        <v>2029</v>
      </c>
    </row>
    <row r="13" spans="2:11" ht="12.75">
      <c r="B13" s="77" t="s">
        <v>2017</v>
      </c>
      <c r="C13" s="78" t="s">
        <v>2029</v>
      </c>
      <c r="D13" s="238"/>
      <c r="I13" s="210" t="s">
        <v>2126</v>
      </c>
      <c r="J13" s="209" t="s">
        <v>2029</v>
      </c>
      <c r="K13" s="208" t="s">
        <v>2029</v>
      </c>
    </row>
    <row r="14" spans="2:11" ht="12.75">
      <c r="B14" s="77" t="s">
        <v>2018</v>
      </c>
      <c r="C14" s="78" t="s">
        <v>2029</v>
      </c>
      <c r="D14" s="238"/>
      <c r="I14" s="210" t="s">
        <v>2127</v>
      </c>
      <c r="J14" s="209" t="s">
        <v>2029</v>
      </c>
      <c r="K14" s="208" t="s">
        <v>2029</v>
      </c>
    </row>
    <row r="15" spans="2:11" ht="12.75">
      <c r="B15" s="77" t="s">
        <v>2019</v>
      </c>
      <c r="C15" s="78" t="s">
        <v>2029</v>
      </c>
      <c r="D15" s="238"/>
      <c r="I15" s="210" t="s">
        <v>2128</v>
      </c>
      <c r="J15" s="209" t="s">
        <v>2029</v>
      </c>
      <c r="K15" s="208" t="s">
        <v>2029</v>
      </c>
    </row>
    <row r="16" spans="2:11" ht="12.75">
      <c r="B16" s="77" t="s">
        <v>2020</v>
      </c>
      <c r="C16" s="78" t="s">
        <v>2029</v>
      </c>
      <c r="D16" s="238"/>
      <c r="I16" s="210" t="s">
        <v>2129</v>
      </c>
      <c r="J16" s="209" t="s">
        <v>2029</v>
      </c>
      <c r="K16" s="208" t="s">
        <v>2029</v>
      </c>
    </row>
    <row r="17" spans="2:11" ht="12.75">
      <c r="B17" s="77" t="s">
        <v>2021</v>
      </c>
      <c r="C17" s="78" t="s">
        <v>2029</v>
      </c>
      <c r="D17" s="238"/>
      <c r="I17" s="210" t="s">
        <v>2130</v>
      </c>
      <c r="J17" s="209" t="s">
        <v>2029</v>
      </c>
      <c r="K17" s="208" t="s">
        <v>2029</v>
      </c>
    </row>
    <row r="18" spans="9:11" ht="12.75">
      <c r="I18" s="210" t="s">
        <v>2131</v>
      </c>
      <c r="J18" s="209" t="s">
        <v>2029</v>
      </c>
      <c r="K18" s="208" t="s">
        <v>2029</v>
      </c>
    </row>
    <row r="19" spans="2:11" ht="12.75">
      <c r="B19" s="105" t="s">
        <v>2209</v>
      </c>
      <c r="I19" s="210" t="s">
        <v>2132</v>
      </c>
      <c r="J19" s="209" t="s">
        <v>2029</v>
      </c>
      <c r="K19" s="208" t="s">
        <v>2029</v>
      </c>
    </row>
    <row r="20" spans="9:11" ht="12.75">
      <c r="I20" s="210" t="s">
        <v>2133</v>
      </c>
      <c r="J20" s="209" t="s">
        <v>2029</v>
      </c>
      <c r="K20" s="208" t="s">
        <v>2029</v>
      </c>
    </row>
    <row r="21" spans="9:11" ht="12.75">
      <c r="I21" s="210" t="s">
        <v>2134</v>
      </c>
      <c r="J21" s="209" t="s">
        <v>2029</v>
      </c>
      <c r="K21" s="208" t="s">
        <v>2029</v>
      </c>
    </row>
    <row r="22" spans="9:11" ht="12.75">
      <c r="I22" s="210" t="s">
        <v>2135</v>
      </c>
      <c r="J22" s="209" t="s">
        <v>2029</v>
      </c>
      <c r="K22" s="208" t="s">
        <v>2029</v>
      </c>
    </row>
    <row r="23" spans="9:11" ht="12.75">
      <c r="I23" s="210" t="s">
        <v>2136</v>
      </c>
      <c r="J23" s="209" t="s">
        <v>2029</v>
      </c>
      <c r="K23" s="208" t="s">
        <v>2029</v>
      </c>
    </row>
    <row r="24" spans="9:11" ht="12.75">
      <c r="I24" s="210" t="s">
        <v>2137</v>
      </c>
      <c r="J24" s="209" t="s">
        <v>2029</v>
      </c>
      <c r="K24" s="208" t="s">
        <v>2029</v>
      </c>
    </row>
    <row r="25" spans="9:11" ht="12.75">
      <c r="I25" s="210" t="s">
        <v>2138</v>
      </c>
      <c r="J25" s="209" t="s">
        <v>2029</v>
      </c>
      <c r="K25" s="208" t="s">
        <v>2029</v>
      </c>
    </row>
    <row r="26" spans="9:11" ht="12.75">
      <c r="I26" s="210" t="s">
        <v>2139</v>
      </c>
      <c r="J26" s="209" t="s">
        <v>2029</v>
      </c>
      <c r="K26" s="208" t="s">
        <v>2029</v>
      </c>
    </row>
    <row r="27" spans="9:11" ht="12.75">
      <c r="I27" s="210" t="s">
        <v>2140</v>
      </c>
      <c r="J27" s="209" t="s">
        <v>2029</v>
      </c>
      <c r="K27" s="208" t="s">
        <v>2029</v>
      </c>
    </row>
    <row r="28" spans="9:11" ht="12.75">
      <c r="I28" s="210" t="s">
        <v>2141</v>
      </c>
      <c r="J28" s="209" t="s">
        <v>2029</v>
      </c>
      <c r="K28" s="208" t="s">
        <v>2029</v>
      </c>
    </row>
    <row r="29" spans="9:11" ht="12.75">
      <c r="I29" s="210" t="s">
        <v>2228</v>
      </c>
      <c r="J29" s="209" t="s">
        <v>2029</v>
      </c>
      <c r="K29" s="208" t="s">
        <v>2029</v>
      </c>
    </row>
    <row r="30" spans="9:11" ht="12.75">
      <c r="I30" s="210" t="s">
        <v>2229</v>
      </c>
      <c r="J30" s="209" t="s">
        <v>2029</v>
      </c>
      <c r="K30" s="208" t="s">
        <v>2029</v>
      </c>
    </row>
    <row r="31" spans="9:11" ht="12.75">
      <c r="I31" s="210" t="s">
        <v>2230</v>
      </c>
      <c r="J31" s="209" t="s">
        <v>2029</v>
      </c>
      <c r="K31" s="208" t="s">
        <v>2029</v>
      </c>
    </row>
    <row r="32" spans="9:11" ht="12.75">
      <c r="I32" s="210" t="s">
        <v>2231</v>
      </c>
      <c r="J32" s="209" t="s">
        <v>2029</v>
      </c>
      <c r="K32" s="208" t="s">
        <v>2029</v>
      </c>
    </row>
    <row r="33" spans="9:11" ht="12.75">
      <c r="I33" s="210" t="s">
        <v>2232</v>
      </c>
      <c r="J33" s="209" t="s">
        <v>2029</v>
      </c>
      <c r="K33" s="208" t="s">
        <v>2029</v>
      </c>
    </row>
    <row r="34" spans="9:11" ht="12.75">
      <c r="I34" s="210" t="s">
        <v>2233</v>
      </c>
      <c r="J34" s="209" t="s">
        <v>2029</v>
      </c>
      <c r="K34" s="208" t="s">
        <v>2029</v>
      </c>
    </row>
    <row r="35" spans="9:11" ht="12.75">
      <c r="I35" s="210" t="s">
        <v>2234</v>
      </c>
      <c r="J35" s="209" t="s">
        <v>2029</v>
      </c>
      <c r="K35" s="208" t="s">
        <v>2029</v>
      </c>
    </row>
    <row r="36" spans="2:11" ht="12.75">
      <c r="B36" s="405" t="s">
        <v>2495</v>
      </c>
      <c r="C36" s="405"/>
      <c r="D36" s="405"/>
      <c r="E36" s="405"/>
      <c r="F36" s="405"/>
      <c r="G36" s="405"/>
      <c r="I36" s="210" t="s">
        <v>2235</v>
      </c>
      <c r="J36" s="209" t="s">
        <v>2029</v>
      </c>
      <c r="K36" s="208" t="s">
        <v>2029</v>
      </c>
    </row>
    <row r="37" spans="2:11" ht="12.75">
      <c r="B37" s="405"/>
      <c r="C37" s="405"/>
      <c r="D37" s="405"/>
      <c r="E37" s="405"/>
      <c r="F37" s="405"/>
      <c r="G37" s="405"/>
      <c r="I37" s="210" t="s">
        <v>2236</v>
      </c>
      <c r="J37" s="209" t="s">
        <v>2029</v>
      </c>
      <c r="K37" s="208" t="s">
        <v>2029</v>
      </c>
    </row>
    <row r="38" spans="2:11" ht="12.75">
      <c r="B38" s="405"/>
      <c r="C38" s="405"/>
      <c r="D38" s="405"/>
      <c r="E38" s="405"/>
      <c r="F38" s="405"/>
      <c r="G38" s="405"/>
      <c r="I38" s="210" t="s">
        <v>2237</v>
      </c>
      <c r="J38" s="209" t="s">
        <v>2029</v>
      </c>
      <c r="K38" s="208" t="s">
        <v>2029</v>
      </c>
    </row>
    <row r="39" spans="2:11" ht="12.75">
      <c r="B39" s="405"/>
      <c r="C39" s="405"/>
      <c r="D39" s="405"/>
      <c r="E39" s="405"/>
      <c r="F39" s="405"/>
      <c r="G39" s="405"/>
      <c r="I39" s="210" t="s">
        <v>2238</v>
      </c>
      <c r="J39" s="209" t="s">
        <v>2029</v>
      </c>
      <c r="K39" s="208" t="s">
        <v>2029</v>
      </c>
    </row>
    <row r="40" spans="2:11" ht="12.75">
      <c r="B40" s="405"/>
      <c r="C40" s="405"/>
      <c r="D40" s="405"/>
      <c r="E40" s="405"/>
      <c r="F40" s="405"/>
      <c r="G40" s="405"/>
      <c r="I40" s="210" t="s">
        <v>2239</v>
      </c>
      <c r="J40" s="209" t="s">
        <v>2029</v>
      </c>
      <c r="K40" s="208" t="s">
        <v>2029</v>
      </c>
    </row>
    <row r="41" spans="9:11" ht="12.75">
      <c r="I41" s="210" t="s">
        <v>2240</v>
      </c>
      <c r="J41" s="209" t="s">
        <v>2029</v>
      </c>
      <c r="K41" s="208" t="s">
        <v>2029</v>
      </c>
    </row>
    <row r="42" spans="2:11" ht="12.75">
      <c r="B42" s="112" t="s">
        <v>2113</v>
      </c>
      <c r="I42" s="210" t="s">
        <v>2241</v>
      </c>
      <c r="J42" s="209" t="s">
        <v>2029</v>
      </c>
      <c r="K42" s="208" t="s">
        <v>2029</v>
      </c>
    </row>
    <row r="43" spans="9:11" ht="12.75">
      <c r="I43" s="210" t="s">
        <v>2242</v>
      </c>
      <c r="J43" s="209" t="s">
        <v>2029</v>
      </c>
      <c r="K43" s="208" t="s">
        <v>2029</v>
      </c>
    </row>
    <row r="44" spans="9:11" ht="12.75">
      <c r="I44" s="210" t="s">
        <v>2243</v>
      </c>
      <c r="J44" s="209" t="s">
        <v>2029</v>
      </c>
      <c r="K44" s="208" t="s">
        <v>2029</v>
      </c>
    </row>
    <row r="45" spans="9:11" ht="12.75">
      <c r="I45" s="210" t="s">
        <v>2244</v>
      </c>
      <c r="J45" s="209" t="s">
        <v>2029</v>
      </c>
      <c r="K45" s="208" t="s">
        <v>2029</v>
      </c>
    </row>
    <row r="46" spans="9:11" ht="12.75">
      <c r="I46" s="210" t="s">
        <v>2245</v>
      </c>
      <c r="J46" s="209" t="s">
        <v>2029</v>
      </c>
      <c r="K46" s="208" t="s">
        <v>2029</v>
      </c>
    </row>
    <row r="47" spans="9:11" ht="12.75">
      <c r="I47" s="210" t="s">
        <v>2246</v>
      </c>
      <c r="J47" s="209" t="s">
        <v>2029</v>
      </c>
      <c r="K47" s="208" t="s">
        <v>2029</v>
      </c>
    </row>
    <row r="48" spans="9:11" ht="12.75">
      <c r="I48" s="210" t="s">
        <v>2247</v>
      </c>
      <c r="J48" s="209" t="s">
        <v>2029</v>
      </c>
      <c r="K48" s="208" t="s">
        <v>2029</v>
      </c>
    </row>
    <row r="49" spans="9:11" ht="12.75">
      <c r="I49" s="210" t="s">
        <v>2248</v>
      </c>
      <c r="J49" s="209" t="s">
        <v>2029</v>
      </c>
      <c r="K49" s="208" t="s">
        <v>2029</v>
      </c>
    </row>
    <row r="50" spans="9:11" ht="12.75">
      <c r="I50" s="210" t="s">
        <v>2249</v>
      </c>
      <c r="J50" s="209" t="s">
        <v>2029</v>
      </c>
      <c r="K50" s="208" t="s">
        <v>2029</v>
      </c>
    </row>
    <row r="51" spans="9:11" ht="12.75">
      <c r="I51" s="210" t="s">
        <v>2250</v>
      </c>
      <c r="J51" s="209" t="s">
        <v>2029</v>
      </c>
      <c r="K51" s="208" t="s">
        <v>2029</v>
      </c>
    </row>
    <row r="52" spans="9:11" ht="12.75">
      <c r="I52" s="210" t="s">
        <v>2251</v>
      </c>
      <c r="J52" s="209" t="s">
        <v>2029</v>
      </c>
      <c r="K52" s="208" t="s">
        <v>2029</v>
      </c>
    </row>
    <row r="53" spans="9:11" ht="12.75">
      <c r="I53" s="210" t="s">
        <v>2252</v>
      </c>
      <c r="J53" s="209" t="s">
        <v>2029</v>
      </c>
      <c r="K53" s="208" t="s">
        <v>2029</v>
      </c>
    </row>
  </sheetData>
  <sheetProtection/>
  <mergeCells count="1">
    <mergeCell ref="B36:G4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B67"/>
  <sheetViews>
    <sheetView zoomScalePageLayoutView="0" workbookViewId="0" topLeftCell="A1">
      <selection activeCell="A1" sqref="A1:B1"/>
    </sheetView>
  </sheetViews>
  <sheetFormatPr defaultColWidth="9.140625" defaultRowHeight="12.75"/>
  <cols>
    <col min="1" max="1" width="13.8515625" style="231" customWidth="1"/>
    <col min="2" max="2" width="76.28125" style="105" customWidth="1"/>
    <col min="3" max="16384" width="9.140625" style="105" customWidth="1"/>
  </cols>
  <sheetData>
    <row r="1" spans="1:2" ht="18">
      <c r="A1" s="395" t="s">
        <v>2195</v>
      </c>
      <c r="B1" s="395"/>
    </row>
    <row r="2" spans="1:2" ht="15.75">
      <c r="A2" s="394" t="s">
        <v>2191</v>
      </c>
      <c r="B2" s="394"/>
    </row>
    <row r="3" spans="1:2" ht="18">
      <c r="A3" s="228"/>
      <c r="B3" s="198"/>
    </row>
    <row r="4" spans="1:2" s="186" customFormat="1" ht="15" customHeight="1">
      <c r="A4" s="229" t="s">
        <v>2174</v>
      </c>
      <c r="B4" s="232" t="s">
        <v>2146</v>
      </c>
    </row>
    <row r="5" spans="1:2" s="186" customFormat="1" ht="15" customHeight="1">
      <c r="A5" s="229" t="s">
        <v>2175</v>
      </c>
      <c r="B5" s="232" t="s">
        <v>2145</v>
      </c>
    </row>
    <row r="6" spans="1:2" s="186" customFormat="1" ht="15" customHeight="1">
      <c r="A6" s="229" t="s">
        <v>2176</v>
      </c>
      <c r="B6" s="232" t="s">
        <v>2171</v>
      </c>
    </row>
    <row r="7" spans="1:2" s="186" customFormat="1" ht="15" customHeight="1">
      <c r="A7" s="390" t="s">
        <v>2144</v>
      </c>
      <c r="B7" s="380" t="s">
        <v>2254</v>
      </c>
    </row>
    <row r="8" spans="1:2" s="186" customFormat="1" ht="15" customHeight="1">
      <c r="A8" s="391"/>
      <c r="B8" s="382"/>
    </row>
    <row r="9" spans="1:2" s="186" customFormat="1" ht="15" customHeight="1">
      <c r="A9" s="234"/>
      <c r="B9" s="235"/>
    </row>
    <row r="10" spans="1:2" s="186" customFormat="1" ht="15" customHeight="1">
      <c r="A10" s="229" t="s">
        <v>2147</v>
      </c>
      <c r="B10" s="232" t="s">
        <v>2255</v>
      </c>
    </row>
    <row r="11" spans="1:2" s="186" customFormat="1" ht="15" customHeight="1">
      <c r="A11" s="229" t="s">
        <v>2148</v>
      </c>
      <c r="B11" s="232" t="s">
        <v>2172</v>
      </c>
    </row>
    <row r="12" spans="1:2" s="186" customFormat="1" ht="15" customHeight="1">
      <c r="A12" s="229" t="s">
        <v>2149</v>
      </c>
      <c r="B12" s="232" t="s">
        <v>2150</v>
      </c>
    </row>
    <row r="13" spans="1:2" s="186" customFormat="1" ht="15" customHeight="1">
      <c r="A13" s="229" t="s">
        <v>2151</v>
      </c>
      <c r="B13" s="232" t="s">
        <v>2173</v>
      </c>
    </row>
    <row r="14" spans="1:2" s="186" customFormat="1" ht="15" customHeight="1">
      <c r="A14" s="390" t="s">
        <v>2253</v>
      </c>
      <c r="B14" s="380" t="s">
        <v>2264</v>
      </c>
    </row>
    <row r="15" spans="1:2" s="186" customFormat="1" ht="15" customHeight="1">
      <c r="A15" s="393"/>
      <c r="B15" s="381"/>
    </row>
    <row r="16" spans="1:2" s="186" customFormat="1" ht="15" customHeight="1">
      <c r="A16" s="393"/>
      <c r="B16" s="381"/>
    </row>
    <row r="17" spans="1:2" s="186" customFormat="1" ht="15" customHeight="1">
      <c r="A17" s="393"/>
      <c r="B17" s="381"/>
    </row>
    <row r="18" spans="1:2" s="186" customFormat="1" ht="15" customHeight="1">
      <c r="A18" s="393"/>
      <c r="B18" s="381"/>
    </row>
    <row r="19" spans="1:2" s="186" customFormat="1" ht="15" customHeight="1">
      <c r="A19" s="393"/>
      <c r="B19" s="381"/>
    </row>
    <row r="20" spans="1:2" s="186" customFormat="1" ht="15" customHeight="1">
      <c r="A20" s="393"/>
      <c r="B20" s="381"/>
    </row>
    <row r="21" spans="1:2" s="186" customFormat="1" ht="15" customHeight="1">
      <c r="A21" s="391"/>
      <c r="B21" s="382"/>
    </row>
    <row r="22" spans="1:2" s="186" customFormat="1" ht="15" customHeight="1">
      <c r="A22" s="390" t="s">
        <v>2265</v>
      </c>
      <c r="B22" s="386" t="s">
        <v>2184</v>
      </c>
    </row>
    <row r="23" spans="1:2" s="186" customFormat="1" ht="15" customHeight="1">
      <c r="A23" s="391"/>
      <c r="B23" s="387"/>
    </row>
    <row r="24" spans="1:2" s="186" customFormat="1" ht="15" customHeight="1">
      <c r="A24" s="390" t="s">
        <v>2266</v>
      </c>
      <c r="B24" s="380" t="s">
        <v>2267</v>
      </c>
    </row>
    <row r="25" spans="1:2" s="186" customFormat="1" ht="15" customHeight="1">
      <c r="A25" s="393"/>
      <c r="B25" s="381"/>
    </row>
    <row r="26" spans="1:2" s="186" customFormat="1" ht="15" customHeight="1">
      <c r="A26" s="393"/>
      <c r="B26" s="381"/>
    </row>
    <row r="27" spans="1:2" s="186" customFormat="1" ht="15" customHeight="1">
      <c r="A27" s="393"/>
      <c r="B27" s="381"/>
    </row>
    <row r="28" spans="1:2" s="186" customFormat="1" ht="15" customHeight="1">
      <c r="A28" s="391"/>
      <c r="B28" s="382"/>
    </row>
    <row r="29" spans="1:2" s="186" customFormat="1" ht="15" customHeight="1">
      <c r="A29" s="230" t="s">
        <v>2153</v>
      </c>
      <c r="B29" s="232" t="s">
        <v>2152</v>
      </c>
    </row>
    <row r="30" spans="1:2" s="186" customFormat="1" ht="15" customHeight="1">
      <c r="A30" s="383" t="s">
        <v>2154</v>
      </c>
      <c r="B30" s="380" t="s">
        <v>2256</v>
      </c>
    </row>
    <row r="31" spans="1:2" s="186" customFormat="1" ht="15" customHeight="1">
      <c r="A31" s="384"/>
      <c r="B31" s="381"/>
    </row>
    <row r="32" spans="1:2" s="186" customFormat="1" ht="15" customHeight="1">
      <c r="A32" s="384"/>
      <c r="B32" s="381"/>
    </row>
    <row r="33" spans="1:2" s="186" customFormat="1" ht="15" customHeight="1">
      <c r="A33" s="384"/>
      <c r="B33" s="381"/>
    </row>
    <row r="34" spans="1:2" s="186" customFormat="1" ht="15" customHeight="1">
      <c r="A34" s="385"/>
      <c r="B34" s="382"/>
    </row>
    <row r="35" spans="1:2" s="186" customFormat="1" ht="15" customHeight="1">
      <c r="A35" s="229" t="s">
        <v>2155</v>
      </c>
      <c r="B35" s="232" t="s">
        <v>2178</v>
      </c>
    </row>
    <row r="36" spans="1:2" s="186" customFormat="1" ht="15" customHeight="1">
      <c r="A36" s="229" t="s">
        <v>2156</v>
      </c>
      <c r="B36" s="232" t="s">
        <v>2179</v>
      </c>
    </row>
    <row r="37" spans="1:2" s="186" customFormat="1" ht="15" customHeight="1">
      <c r="A37" s="383" t="s">
        <v>2157</v>
      </c>
      <c r="B37" s="380" t="s">
        <v>2259</v>
      </c>
    </row>
    <row r="38" spans="1:2" s="186" customFormat="1" ht="15" customHeight="1">
      <c r="A38" s="384"/>
      <c r="B38" s="381"/>
    </row>
    <row r="39" spans="1:2" s="186" customFormat="1" ht="15" customHeight="1">
      <c r="A39" s="385"/>
      <c r="B39" s="382"/>
    </row>
    <row r="40" spans="1:2" s="186" customFormat="1" ht="15" customHeight="1">
      <c r="A40" s="230" t="s">
        <v>2158</v>
      </c>
      <c r="B40" s="232" t="s">
        <v>2181</v>
      </c>
    </row>
    <row r="41" spans="1:2" s="186" customFormat="1" ht="15" customHeight="1">
      <c r="A41" s="383" t="s">
        <v>2159</v>
      </c>
      <c r="B41" s="380" t="s">
        <v>2257</v>
      </c>
    </row>
    <row r="42" spans="1:2" s="186" customFormat="1" ht="15" customHeight="1">
      <c r="A42" s="384"/>
      <c r="B42" s="381"/>
    </row>
    <row r="43" spans="1:2" s="186" customFormat="1" ht="15" customHeight="1">
      <c r="A43" s="384"/>
      <c r="B43" s="381"/>
    </row>
    <row r="44" spans="1:2" s="186" customFormat="1" ht="15" customHeight="1">
      <c r="A44" s="384"/>
      <c r="B44" s="381"/>
    </row>
    <row r="45" spans="1:2" s="186" customFormat="1" ht="15" customHeight="1">
      <c r="A45" s="385"/>
      <c r="B45" s="382"/>
    </row>
    <row r="46" spans="1:2" s="186" customFormat="1" ht="15" customHeight="1">
      <c r="A46" s="229" t="s">
        <v>2160</v>
      </c>
      <c r="B46" s="232" t="s">
        <v>2180</v>
      </c>
    </row>
    <row r="47" spans="1:2" s="186" customFormat="1" ht="15" customHeight="1">
      <c r="A47" s="383" t="s">
        <v>2162</v>
      </c>
      <c r="B47" s="380" t="s">
        <v>2161</v>
      </c>
    </row>
    <row r="48" spans="1:2" s="186" customFormat="1" ht="15" customHeight="1">
      <c r="A48" s="385"/>
      <c r="B48" s="382"/>
    </row>
    <row r="49" spans="1:2" s="186" customFormat="1" ht="15" customHeight="1">
      <c r="A49" s="383" t="s">
        <v>2163</v>
      </c>
      <c r="B49" s="380" t="s">
        <v>2258</v>
      </c>
    </row>
    <row r="50" spans="1:2" s="186" customFormat="1" ht="15" customHeight="1">
      <c r="A50" s="384"/>
      <c r="B50" s="381"/>
    </row>
    <row r="51" spans="1:2" s="186" customFormat="1" ht="15" customHeight="1">
      <c r="A51" s="385"/>
      <c r="B51" s="382"/>
    </row>
    <row r="52" spans="1:2" s="186" customFormat="1" ht="15" customHeight="1">
      <c r="A52" s="383" t="s">
        <v>2164</v>
      </c>
      <c r="B52" s="386" t="s">
        <v>2182</v>
      </c>
    </row>
    <row r="53" spans="1:2" s="186" customFormat="1" ht="15" customHeight="1">
      <c r="A53" s="384"/>
      <c r="B53" s="392"/>
    </row>
    <row r="54" spans="1:2" s="186" customFormat="1" ht="15" customHeight="1">
      <c r="A54" s="385"/>
      <c r="B54" s="387"/>
    </row>
    <row r="55" spans="1:2" s="186" customFormat="1" ht="15" customHeight="1">
      <c r="A55" s="383" t="s">
        <v>2165</v>
      </c>
      <c r="B55" s="386" t="s">
        <v>2268</v>
      </c>
    </row>
    <row r="56" spans="1:2" s="186" customFormat="1" ht="15" customHeight="1">
      <c r="A56" s="385"/>
      <c r="B56" s="387"/>
    </row>
    <row r="57" spans="1:2" s="186" customFormat="1" ht="15" customHeight="1">
      <c r="A57" s="383" t="s">
        <v>2166</v>
      </c>
      <c r="B57" s="386" t="s">
        <v>2185</v>
      </c>
    </row>
    <row r="58" spans="1:2" s="186" customFormat="1" ht="15" customHeight="1">
      <c r="A58" s="384"/>
      <c r="B58" s="392"/>
    </row>
    <row r="59" spans="1:2" s="186" customFormat="1" ht="15" customHeight="1">
      <c r="A59" s="385"/>
      <c r="B59" s="387"/>
    </row>
    <row r="60" spans="1:2" s="186" customFormat="1" ht="15" customHeight="1">
      <c r="A60" s="383" t="s">
        <v>2167</v>
      </c>
      <c r="B60" s="386" t="s">
        <v>2186</v>
      </c>
    </row>
    <row r="61" spans="1:2" s="186" customFormat="1" ht="15" customHeight="1">
      <c r="A61" s="384"/>
      <c r="B61" s="392"/>
    </row>
    <row r="62" spans="1:2" s="186" customFormat="1" ht="15" customHeight="1">
      <c r="A62" s="385"/>
      <c r="B62" s="387"/>
    </row>
    <row r="63" spans="1:2" s="186" customFormat="1" ht="15" customHeight="1">
      <c r="A63" s="383" t="s">
        <v>2168</v>
      </c>
      <c r="B63" s="386" t="s">
        <v>2260</v>
      </c>
    </row>
    <row r="64" spans="1:2" s="186" customFormat="1" ht="15" customHeight="1">
      <c r="A64" s="385"/>
      <c r="B64" s="387"/>
    </row>
    <row r="65" spans="1:2" s="186" customFormat="1" ht="15" customHeight="1">
      <c r="A65" s="388" t="s">
        <v>2169</v>
      </c>
      <c r="B65" s="386" t="s">
        <v>2194</v>
      </c>
    </row>
    <row r="66" spans="1:2" s="186" customFormat="1" ht="15" customHeight="1">
      <c r="A66" s="389"/>
      <c r="B66" s="387"/>
    </row>
    <row r="67" spans="1:2" s="186" customFormat="1" ht="15" customHeight="1">
      <c r="A67" s="229" t="s">
        <v>2170</v>
      </c>
      <c r="B67" s="233" t="s">
        <v>2183</v>
      </c>
    </row>
  </sheetData>
  <sheetProtection/>
  <mergeCells count="32">
    <mergeCell ref="A2:B2"/>
    <mergeCell ref="A1:B1"/>
    <mergeCell ref="B7:B8"/>
    <mergeCell ref="A7:A8"/>
    <mergeCell ref="B14:B21"/>
    <mergeCell ref="A14:A21"/>
    <mergeCell ref="A22:A23"/>
    <mergeCell ref="B52:B54"/>
    <mergeCell ref="B55:B56"/>
    <mergeCell ref="B57:B59"/>
    <mergeCell ref="B60:B62"/>
    <mergeCell ref="B30:B34"/>
    <mergeCell ref="A47:A48"/>
    <mergeCell ref="B24:B28"/>
    <mergeCell ref="A24:A28"/>
    <mergeCell ref="A41:A45"/>
    <mergeCell ref="B63:B64"/>
    <mergeCell ref="B65:B66"/>
    <mergeCell ref="B22:B23"/>
    <mergeCell ref="A52:A54"/>
    <mergeCell ref="A55:A56"/>
    <mergeCell ref="A57:A59"/>
    <mergeCell ref="A60:A62"/>
    <mergeCell ref="A63:A64"/>
    <mergeCell ref="A65:A66"/>
    <mergeCell ref="A30:A34"/>
    <mergeCell ref="B41:B45"/>
    <mergeCell ref="B49:B51"/>
    <mergeCell ref="A49:A51"/>
    <mergeCell ref="B37:B39"/>
    <mergeCell ref="A37:A39"/>
    <mergeCell ref="B47:B48"/>
  </mergeCells>
  <printOptions/>
  <pageMargins left="0.7" right="0.7" top="0.75" bottom="0.75" header="0.3" footer="0.3"/>
  <pageSetup horizontalDpi="600" verticalDpi="600" orientation="portrait" r:id="rId1"/>
  <rowBreaks count="1" manualBreakCount="1">
    <brk id="48" max="255" man="1"/>
  </rowBreaks>
  <colBreaks count="1" manualBreakCount="1">
    <brk id="2"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R908"/>
  <sheetViews>
    <sheetView zoomScale="85" zoomScaleNormal="85"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A1" sqref="A1:G1"/>
    </sheetView>
  </sheetViews>
  <sheetFormatPr defaultColWidth="9.140625" defaultRowHeight="12.75"/>
  <cols>
    <col min="1" max="1" width="24.140625" style="38" bestFit="1" customWidth="1"/>
    <col min="2" max="2" width="20.8515625" style="38" bestFit="1" customWidth="1"/>
    <col min="3" max="3" width="110.28125" style="108" bestFit="1" customWidth="1"/>
    <col min="4" max="4" width="11.8515625" style="39" customWidth="1"/>
    <col min="5" max="5" width="7.140625" style="38" customWidth="1"/>
    <col min="6" max="6" width="7.28125" style="38" customWidth="1"/>
    <col min="7" max="7" width="7.140625" style="38" customWidth="1"/>
    <col min="8" max="16384" width="9.140625" style="36" customWidth="1"/>
  </cols>
  <sheetData>
    <row r="1" spans="1:7" ht="31.5" customHeight="1">
      <c r="A1" s="396" t="s">
        <v>16</v>
      </c>
      <c r="B1" s="397"/>
      <c r="C1" s="397"/>
      <c r="D1" s="397"/>
      <c r="E1" s="397"/>
      <c r="F1" s="397"/>
      <c r="G1" s="397"/>
    </row>
    <row r="2" spans="1:7" ht="15">
      <c r="A2" s="36"/>
      <c r="B2" s="36"/>
      <c r="C2" s="106" t="s">
        <v>753</v>
      </c>
      <c r="D2" s="36"/>
      <c r="E2" s="36"/>
      <c r="F2" s="36"/>
      <c r="G2" s="36"/>
    </row>
    <row r="3" spans="1:7" ht="45.75" thickBot="1">
      <c r="A3" s="240" t="s">
        <v>25</v>
      </c>
      <c r="B3" s="241" t="s">
        <v>26</v>
      </c>
      <c r="C3" s="242" t="s">
        <v>27</v>
      </c>
      <c r="D3" s="243" t="s">
        <v>28</v>
      </c>
      <c r="E3" s="244" t="s">
        <v>29</v>
      </c>
      <c r="F3" s="244" t="s">
        <v>30</v>
      </c>
      <c r="G3" s="245" t="s">
        <v>31</v>
      </c>
    </row>
    <row r="4" spans="1:7" ht="15">
      <c r="A4" s="246"/>
      <c r="B4" s="247"/>
      <c r="C4" s="248" t="s">
        <v>2030</v>
      </c>
      <c r="D4" s="249"/>
      <c r="E4" s="250"/>
      <c r="F4" s="250"/>
      <c r="G4" s="251"/>
    </row>
    <row r="5" spans="1:7" ht="15">
      <c r="A5" s="253" t="s">
        <v>563</v>
      </c>
      <c r="B5" s="253" t="s">
        <v>564</v>
      </c>
      <c r="C5" s="254" t="s">
        <v>565</v>
      </c>
      <c r="D5" s="255" t="s">
        <v>32</v>
      </c>
      <c r="E5" s="253">
        <v>1</v>
      </c>
      <c r="F5" s="253">
        <v>10</v>
      </c>
      <c r="G5" s="253">
        <v>16</v>
      </c>
    </row>
    <row r="6" spans="1:7" ht="15">
      <c r="A6" s="253" t="s">
        <v>566</v>
      </c>
      <c r="B6" s="253" t="s">
        <v>564</v>
      </c>
      <c r="C6" s="254" t="s">
        <v>565</v>
      </c>
      <c r="D6" s="255" t="s">
        <v>33</v>
      </c>
      <c r="E6" s="253">
        <v>1</v>
      </c>
      <c r="F6" s="253">
        <v>10</v>
      </c>
      <c r="G6" s="253">
        <v>12</v>
      </c>
    </row>
    <row r="7" spans="1:7" ht="15">
      <c r="A7" s="253" t="s">
        <v>567</v>
      </c>
      <c r="B7" s="253" t="s">
        <v>568</v>
      </c>
      <c r="C7" s="254" t="s">
        <v>569</v>
      </c>
      <c r="D7" s="255" t="s">
        <v>32</v>
      </c>
      <c r="E7" s="253">
        <v>1</v>
      </c>
      <c r="F7" s="253">
        <v>11</v>
      </c>
      <c r="G7" s="253">
        <v>13</v>
      </c>
    </row>
    <row r="8" spans="1:7" ht="15">
      <c r="A8" s="253" t="s">
        <v>570</v>
      </c>
      <c r="B8" s="253" t="s">
        <v>568</v>
      </c>
      <c r="C8" s="254" t="s">
        <v>571</v>
      </c>
      <c r="D8" s="255" t="s">
        <v>32</v>
      </c>
      <c r="E8" s="253">
        <v>2</v>
      </c>
      <c r="F8" s="253">
        <v>11</v>
      </c>
      <c r="G8" s="253">
        <v>26</v>
      </c>
    </row>
    <row r="9" spans="1:7" ht="15">
      <c r="A9" s="253" t="s">
        <v>572</v>
      </c>
      <c r="B9" s="253" t="s">
        <v>573</v>
      </c>
      <c r="C9" s="254" t="s">
        <v>574</v>
      </c>
      <c r="D9" s="255" t="s">
        <v>32</v>
      </c>
      <c r="E9" s="253">
        <v>1</v>
      </c>
      <c r="F9" s="253">
        <v>16</v>
      </c>
      <c r="G9" s="253">
        <v>26</v>
      </c>
    </row>
    <row r="10" spans="1:7" ht="15">
      <c r="A10" s="253" t="s">
        <v>575</v>
      </c>
      <c r="B10" s="253" t="s">
        <v>573</v>
      </c>
      <c r="C10" s="254" t="s">
        <v>574</v>
      </c>
      <c r="D10" s="255" t="s">
        <v>33</v>
      </c>
      <c r="E10" s="253">
        <v>1</v>
      </c>
      <c r="F10" s="253">
        <v>16</v>
      </c>
      <c r="G10" s="253">
        <v>18</v>
      </c>
    </row>
    <row r="11" spans="1:7" ht="15">
      <c r="A11" s="253" t="s">
        <v>576</v>
      </c>
      <c r="B11" s="253" t="s">
        <v>577</v>
      </c>
      <c r="C11" s="254" t="s">
        <v>578</v>
      </c>
      <c r="D11" s="255" t="s">
        <v>33</v>
      </c>
      <c r="E11" s="253">
        <v>3</v>
      </c>
      <c r="F11" s="253">
        <v>18</v>
      </c>
      <c r="G11" s="253">
        <v>60</v>
      </c>
    </row>
    <row r="12" spans="1:7" ht="15">
      <c r="A12" s="253" t="s">
        <v>579</v>
      </c>
      <c r="B12" s="253" t="s">
        <v>580</v>
      </c>
      <c r="C12" s="254" t="s">
        <v>581</v>
      </c>
      <c r="D12" s="255" t="s">
        <v>32</v>
      </c>
      <c r="E12" s="253">
        <v>1</v>
      </c>
      <c r="F12" s="253">
        <v>21</v>
      </c>
      <c r="G12" s="253">
        <v>26</v>
      </c>
    </row>
    <row r="13" spans="1:7" ht="15">
      <c r="A13" s="253" t="s">
        <v>582</v>
      </c>
      <c r="B13" s="253" t="s">
        <v>580</v>
      </c>
      <c r="C13" s="254" t="s">
        <v>581</v>
      </c>
      <c r="D13" s="255" t="s">
        <v>33</v>
      </c>
      <c r="E13" s="253">
        <v>1</v>
      </c>
      <c r="F13" s="253">
        <v>21</v>
      </c>
      <c r="G13" s="253">
        <v>22</v>
      </c>
    </row>
    <row r="14" spans="1:7" ht="15">
      <c r="A14" s="253" t="s">
        <v>583</v>
      </c>
      <c r="B14" s="253" t="s">
        <v>584</v>
      </c>
      <c r="C14" s="254" t="s">
        <v>585</v>
      </c>
      <c r="D14" s="255" t="s">
        <v>32</v>
      </c>
      <c r="E14" s="253">
        <v>1</v>
      </c>
      <c r="F14" s="253">
        <v>23</v>
      </c>
      <c r="G14" s="253">
        <v>29</v>
      </c>
    </row>
    <row r="15" spans="1:7" ht="15">
      <c r="A15" s="253" t="s">
        <v>586</v>
      </c>
      <c r="B15" s="253" t="s">
        <v>584</v>
      </c>
      <c r="C15" s="254" t="s">
        <v>585</v>
      </c>
      <c r="D15" s="255" t="s">
        <v>33</v>
      </c>
      <c r="E15" s="253">
        <v>1</v>
      </c>
      <c r="F15" s="253">
        <v>23</v>
      </c>
      <c r="G15" s="253">
        <v>25</v>
      </c>
    </row>
    <row r="16" spans="1:7" ht="15">
      <c r="A16" s="253" t="s">
        <v>587</v>
      </c>
      <c r="B16" s="253" t="s">
        <v>588</v>
      </c>
      <c r="C16" s="254" t="s">
        <v>589</v>
      </c>
      <c r="D16" s="255" t="s">
        <v>33</v>
      </c>
      <c r="E16" s="253">
        <v>3</v>
      </c>
      <c r="F16" s="253">
        <v>26</v>
      </c>
      <c r="G16" s="253">
        <v>82</v>
      </c>
    </row>
    <row r="17" spans="1:7" ht="15">
      <c r="A17" s="253" t="s">
        <v>590</v>
      </c>
      <c r="B17" s="253" t="s">
        <v>588</v>
      </c>
      <c r="C17" s="254" t="s">
        <v>591</v>
      </c>
      <c r="D17" s="255" t="s">
        <v>33</v>
      </c>
      <c r="E17" s="253">
        <v>4</v>
      </c>
      <c r="F17" s="253">
        <v>26</v>
      </c>
      <c r="G17" s="253">
        <v>108</v>
      </c>
    </row>
    <row r="18" spans="1:7" ht="15">
      <c r="A18" s="253" t="s">
        <v>592</v>
      </c>
      <c r="B18" s="253" t="s">
        <v>588</v>
      </c>
      <c r="C18" s="254" t="s">
        <v>593</v>
      </c>
      <c r="D18" s="255" t="s">
        <v>33</v>
      </c>
      <c r="E18" s="253">
        <v>6</v>
      </c>
      <c r="F18" s="253">
        <v>26</v>
      </c>
      <c r="G18" s="253">
        <v>162</v>
      </c>
    </row>
    <row r="19" spans="1:7" ht="15">
      <c r="A19" s="253" t="s">
        <v>594</v>
      </c>
      <c r="B19" s="253" t="s">
        <v>588</v>
      </c>
      <c r="C19" s="254" t="s">
        <v>595</v>
      </c>
      <c r="D19" s="255" t="s">
        <v>33</v>
      </c>
      <c r="E19" s="253">
        <v>8</v>
      </c>
      <c r="F19" s="253">
        <v>26</v>
      </c>
      <c r="G19" s="253">
        <v>216</v>
      </c>
    </row>
    <row r="20" spans="1:7" ht="15">
      <c r="A20" s="253" t="s">
        <v>596</v>
      </c>
      <c r="B20" s="253" t="s">
        <v>597</v>
      </c>
      <c r="C20" s="254" t="s">
        <v>598</v>
      </c>
      <c r="D20" s="255" t="s">
        <v>32</v>
      </c>
      <c r="E20" s="253">
        <v>1</v>
      </c>
      <c r="F20" s="253">
        <v>28</v>
      </c>
      <c r="G20" s="253">
        <v>35</v>
      </c>
    </row>
    <row r="21" spans="1:7" ht="15">
      <c r="A21" s="253" t="s">
        <v>599</v>
      </c>
      <c r="B21" s="253" t="s">
        <v>597</v>
      </c>
      <c r="C21" s="254" t="s">
        <v>598</v>
      </c>
      <c r="D21" s="255" t="s">
        <v>33</v>
      </c>
      <c r="E21" s="253">
        <v>1</v>
      </c>
      <c r="F21" s="253">
        <v>28</v>
      </c>
      <c r="G21" s="253">
        <v>28</v>
      </c>
    </row>
    <row r="22" spans="1:7" ht="15">
      <c r="A22" s="253" t="s">
        <v>600</v>
      </c>
      <c r="B22" s="253" t="s">
        <v>601</v>
      </c>
      <c r="C22" s="254" t="s">
        <v>602</v>
      </c>
      <c r="D22" s="255" t="s">
        <v>33</v>
      </c>
      <c r="E22" s="253">
        <v>3</v>
      </c>
      <c r="F22" s="253">
        <v>32</v>
      </c>
      <c r="G22" s="253">
        <v>114</v>
      </c>
    </row>
    <row r="23" spans="1:7" ht="15">
      <c r="A23" s="253" t="s">
        <v>603</v>
      </c>
      <c r="B23" s="253" t="s">
        <v>601</v>
      </c>
      <c r="C23" s="254" t="s">
        <v>604</v>
      </c>
      <c r="D23" s="255" t="s">
        <v>33</v>
      </c>
      <c r="E23" s="253">
        <v>4</v>
      </c>
      <c r="F23" s="253">
        <v>32</v>
      </c>
      <c r="G23" s="253">
        <v>152</v>
      </c>
    </row>
    <row r="24" spans="1:7" ht="15">
      <c r="A24" s="253" t="s">
        <v>605</v>
      </c>
      <c r="B24" s="253" t="s">
        <v>601</v>
      </c>
      <c r="C24" s="254" t="s">
        <v>606</v>
      </c>
      <c r="D24" s="255" t="s">
        <v>33</v>
      </c>
      <c r="E24" s="253">
        <v>6</v>
      </c>
      <c r="F24" s="253">
        <v>32</v>
      </c>
      <c r="G24" s="253">
        <v>228</v>
      </c>
    </row>
    <row r="25" spans="1:7" ht="15">
      <c r="A25" s="253" t="s">
        <v>607</v>
      </c>
      <c r="B25" s="253" t="s">
        <v>601</v>
      </c>
      <c r="C25" s="254" t="s">
        <v>608</v>
      </c>
      <c r="D25" s="255" t="s">
        <v>33</v>
      </c>
      <c r="E25" s="253">
        <v>8</v>
      </c>
      <c r="F25" s="253">
        <v>32</v>
      </c>
      <c r="G25" s="253">
        <v>304</v>
      </c>
    </row>
    <row r="26" spans="1:7" ht="15">
      <c r="A26" s="253" t="s">
        <v>609</v>
      </c>
      <c r="B26" s="253" t="s">
        <v>610</v>
      </c>
      <c r="C26" s="254" t="s">
        <v>611</v>
      </c>
      <c r="D26" s="255" t="s">
        <v>32</v>
      </c>
      <c r="E26" s="253">
        <v>1</v>
      </c>
      <c r="F26" s="253">
        <v>38</v>
      </c>
      <c r="G26" s="253">
        <v>46</v>
      </c>
    </row>
    <row r="27" spans="1:7" ht="15">
      <c r="A27" s="253" t="s">
        <v>612</v>
      </c>
      <c r="B27" s="253" t="s">
        <v>610</v>
      </c>
      <c r="C27" s="254" t="s">
        <v>611</v>
      </c>
      <c r="D27" s="255" t="s">
        <v>33</v>
      </c>
      <c r="E27" s="253">
        <v>1</v>
      </c>
      <c r="F27" s="253">
        <v>38</v>
      </c>
      <c r="G27" s="253">
        <v>36</v>
      </c>
    </row>
    <row r="28" spans="1:7" ht="15">
      <c r="A28" s="253" t="s">
        <v>613</v>
      </c>
      <c r="B28" s="253" t="s">
        <v>614</v>
      </c>
      <c r="C28" s="254" t="s">
        <v>615</v>
      </c>
      <c r="D28" s="255" t="s">
        <v>33</v>
      </c>
      <c r="E28" s="253">
        <v>1</v>
      </c>
      <c r="F28" s="253">
        <v>42</v>
      </c>
      <c r="G28" s="253">
        <v>48</v>
      </c>
    </row>
    <row r="29" spans="1:7" ht="15">
      <c r="A29" s="253" t="s">
        <v>616</v>
      </c>
      <c r="B29" s="253" t="s">
        <v>614</v>
      </c>
      <c r="C29" s="254" t="s">
        <v>617</v>
      </c>
      <c r="D29" s="255" t="s">
        <v>33</v>
      </c>
      <c r="E29" s="253">
        <v>2</v>
      </c>
      <c r="F29" s="253">
        <v>42</v>
      </c>
      <c r="G29" s="253">
        <v>100</v>
      </c>
    </row>
    <row r="30" spans="1:7" ht="15">
      <c r="A30" s="253" t="s">
        <v>618</v>
      </c>
      <c r="B30" s="253" t="s">
        <v>614</v>
      </c>
      <c r="C30" s="254" t="s">
        <v>619</v>
      </c>
      <c r="D30" s="255" t="s">
        <v>33</v>
      </c>
      <c r="E30" s="253">
        <v>3</v>
      </c>
      <c r="F30" s="253">
        <v>42</v>
      </c>
      <c r="G30" s="253">
        <v>141</v>
      </c>
    </row>
    <row r="31" spans="1:7" ht="15">
      <c r="A31" s="253" t="s">
        <v>620</v>
      </c>
      <c r="B31" s="253" t="s">
        <v>614</v>
      </c>
      <c r="C31" s="254" t="s">
        <v>621</v>
      </c>
      <c r="D31" s="255" t="s">
        <v>33</v>
      </c>
      <c r="E31" s="253">
        <v>4</v>
      </c>
      <c r="F31" s="253">
        <v>42</v>
      </c>
      <c r="G31" s="253">
        <v>188</v>
      </c>
    </row>
    <row r="32" spans="1:7" ht="15">
      <c r="A32" s="253" t="s">
        <v>622</v>
      </c>
      <c r="B32" s="253" t="s">
        <v>614</v>
      </c>
      <c r="C32" s="254" t="s">
        <v>623</v>
      </c>
      <c r="D32" s="255" t="s">
        <v>33</v>
      </c>
      <c r="E32" s="253">
        <v>6</v>
      </c>
      <c r="F32" s="253">
        <v>42</v>
      </c>
      <c r="G32" s="253">
        <v>282</v>
      </c>
    </row>
    <row r="33" spans="1:7" ht="15">
      <c r="A33" s="253" t="s">
        <v>624</v>
      </c>
      <c r="B33" s="253" t="s">
        <v>614</v>
      </c>
      <c r="C33" s="254" t="s">
        <v>625</v>
      </c>
      <c r="D33" s="255" t="s">
        <v>33</v>
      </c>
      <c r="E33" s="253">
        <v>8</v>
      </c>
      <c r="F33" s="253">
        <v>42</v>
      </c>
      <c r="G33" s="253">
        <v>376</v>
      </c>
    </row>
    <row r="34" spans="1:7" ht="15">
      <c r="A34" s="253" t="s">
        <v>626</v>
      </c>
      <c r="B34" s="253" t="s">
        <v>627</v>
      </c>
      <c r="C34" s="254" t="s">
        <v>628</v>
      </c>
      <c r="D34" s="255" t="s">
        <v>32</v>
      </c>
      <c r="E34" s="253">
        <v>1</v>
      </c>
      <c r="F34" s="253">
        <v>10</v>
      </c>
      <c r="G34" s="253">
        <v>15</v>
      </c>
    </row>
    <row r="35" spans="1:7" ht="15">
      <c r="A35" s="253" t="s">
        <v>629</v>
      </c>
      <c r="B35" s="253" t="s">
        <v>630</v>
      </c>
      <c r="C35" s="254" t="s">
        <v>631</v>
      </c>
      <c r="D35" s="255" t="s">
        <v>32</v>
      </c>
      <c r="E35" s="253">
        <v>1</v>
      </c>
      <c r="F35" s="253">
        <v>13</v>
      </c>
      <c r="G35" s="253">
        <v>17</v>
      </c>
    </row>
    <row r="36" spans="1:7" ht="15">
      <c r="A36" s="253" t="s">
        <v>632</v>
      </c>
      <c r="B36" s="253" t="s">
        <v>630</v>
      </c>
      <c r="C36" s="254" t="s">
        <v>633</v>
      </c>
      <c r="D36" s="255" t="s">
        <v>33</v>
      </c>
      <c r="E36" s="253">
        <v>1</v>
      </c>
      <c r="F36" s="253">
        <v>13</v>
      </c>
      <c r="G36" s="253">
        <v>15</v>
      </c>
    </row>
    <row r="37" spans="1:7" ht="15">
      <c r="A37" s="253" t="s">
        <v>634</v>
      </c>
      <c r="B37" s="253" t="s">
        <v>630</v>
      </c>
      <c r="C37" s="254" t="s">
        <v>635</v>
      </c>
      <c r="D37" s="255" t="s">
        <v>32</v>
      </c>
      <c r="E37" s="253">
        <v>2</v>
      </c>
      <c r="F37" s="253">
        <v>13</v>
      </c>
      <c r="G37" s="253">
        <v>31</v>
      </c>
    </row>
    <row r="38" spans="1:7" ht="15">
      <c r="A38" s="253" t="s">
        <v>636</v>
      </c>
      <c r="B38" s="253" t="s">
        <v>630</v>
      </c>
      <c r="C38" s="254" t="s">
        <v>637</v>
      </c>
      <c r="D38" s="255" t="s">
        <v>33</v>
      </c>
      <c r="E38" s="253">
        <v>2</v>
      </c>
      <c r="F38" s="253">
        <v>13</v>
      </c>
      <c r="G38" s="253">
        <v>28</v>
      </c>
    </row>
    <row r="39" spans="1:7" ht="15">
      <c r="A39" s="253" t="s">
        <v>638</v>
      </c>
      <c r="B39" s="253" t="s">
        <v>630</v>
      </c>
      <c r="C39" s="254" t="s">
        <v>639</v>
      </c>
      <c r="D39" s="255" t="s">
        <v>32</v>
      </c>
      <c r="E39" s="253">
        <v>3</v>
      </c>
      <c r="F39" s="253">
        <v>13</v>
      </c>
      <c r="G39" s="253">
        <v>48</v>
      </c>
    </row>
    <row r="40" spans="1:7" ht="15">
      <c r="A40" s="253" t="s">
        <v>640</v>
      </c>
      <c r="B40" s="253" t="s">
        <v>641</v>
      </c>
      <c r="C40" s="254" t="s">
        <v>642</v>
      </c>
      <c r="D40" s="255" t="s">
        <v>32</v>
      </c>
      <c r="E40" s="253">
        <v>1</v>
      </c>
      <c r="F40" s="253">
        <v>15</v>
      </c>
      <c r="G40" s="253">
        <v>20</v>
      </c>
    </row>
    <row r="41" spans="1:7" ht="15">
      <c r="A41" s="253" t="s">
        <v>643</v>
      </c>
      <c r="B41" s="253" t="s">
        <v>644</v>
      </c>
      <c r="C41" s="254" t="s">
        <v>645</v>
      </c>
      <c r="D41" s="255" t="s">
        <v>32</v>
      </c>
      <c r="E41" s="253">
        <v>1</v>
      </c>
      <c r="F41" s="253">
        <v>17</v>
      </c>
      <c r="G41" s="253">
        <v>24</v>
      </c>
    </row>
    <row r="42" spans="1:7" ht="15">
      <c r="A42" s="253" t="s">
        <v>646</v>
      </c>
      <c r="B42" s="253" t="s">
        <v>644</v>
      </c>
      <c r="C42" s="254" t="s">
        <v>647</v>
      </c>
      <c r="D42" s="255" t="s">
        <v>32</v>
      </c>
      <c r="E42" s="253">
        <v>2</v>
      </c>
      <c r="F42" s="253">
        <v>17</v>
      </c>
      <c r="G42" s="253">
        <v>48</v>
      </c>
    </row>
    <row r="43" spans="1:7" ht="15">
      <c r="A43" s="253" t="s">
        <v>648</v>
      </c>
      <c r="B43" s="253" t="s">
        <v>649</v>
      </c>
      <c r="C43" s="254" t="s">
        <v>650</v>
      </c>
      <c r="D43" s="255" t="s">
        <v>32</v>
      </c>
      <c r="E43" s="253">
        <v>1</v>
      </c>
      <c r="F43" s="253">
        <v>18</v>
      </c>
      <c r="G43" s="253">
        <v>26</v>
      </c>
    </row>
    <row r="44" spans="1:7" ht="15">
      <c r="A44" s="253" t="s">
        <v>651</v>
      </c>
      <c r="B44" s="253" t="s">
        <v>649</v>
      </c>
      <c r="C44" s="254" t="s">
        <v>652</v>
      </c>
      <c r="D44" s="255" t="s">
        <v>33</v>
      </c>
      <c r="E44" s="253">
        <v>1</v>
      </c>
      <c r="F44" s="253">
        <v>18</v>
      </c>
      <c r="G44" s="253">
        <v>20</v>
      </c>
    </row>
    <row r="45" spans="1:7" ht="15">
      <c r="A45" s="253" t="s">
        <v>653</v>
      </c>
      <c r="B45" s="253" t="s">
        <v>649</v>
      </c>
      <c r="C45" s="254" t="s">
        <v>654</v>
      </c>
      <c r="D45" s="255" t="s">
        <v>32</v>
      </c>
      <c r="E45" s="253">
        <v>2</v>
      </c>
      <c r="F45" s="253">
        <v>18</v>
      </c>
      <c r="G45" s="253">
        <v>45</v>
      </c>
    </row>
    <row r="46" spans="1:7" ht="15">
      <c r="A46" s="253" t="s">
        <v>655</v>
      </c>
      <c r="B46" s="253" t="s">
        <v>649</v>
      </c>
      <c r="C46" s="254" t="s">
        <v>656</v>
      </c>
      <c r="D46" s="255" t="s">
        <v>33</v>
      </c>
      <c r="E46" s="253">
        <v>2</v>
      </c>
      <c r="F46" s="253">
        <v>18</v>
      </c>
      <c r="G46" s="253">
        <v>38</v>
      </c>
    </row>
    <row r="47" spans="1:7" ht="15">
      <c r="A47" s="253" t="s">
        <v>657</v>
      </c>
      <c r="B47" s="253" t="s">
        <v>649</v>
      </c>
      <c r="C47" s="254" t="s">
        <v>658</v>
      </c>
      <c r="D47" s="255" t="s">
        <v>32</v>
      </c>
      <c r="E47" s="253">
        <v>2</v>
      </c>
      <c r="F47" s="253">
        <v>18</v>
      </c>
      <c r="G47" s="253">
        <v>90</v>
      </c>
    </row>
    <row r="48" spans="1:7" ht="15">
      <c r="A48" s="253" t="s">
        <v>659</v>
      </c>
      <c r="B48" s="253" t="s">
        <v>660</v>
      </c>
      <c r="C48" s="254" t="s">
        <v>661</v>
      </c>
      <c r="D48" s="255" t="s">
        <v>32</v>
      </c>
      <c r="E48" s="253">
        <v>1</v>
      </c>
      <c r="F48" s="253">
        <v>20</v>
      </c>
      <c r="G48" s="253">
        <v>23</v>
      </c>
    </row>
    <row r="49" spans="1:7" ht="15">
      <c r="A49" s="253" t="s">
        <v>662</v>
      </c>
      <c r="B49" s="253" t="s">
        <v>660</v>
      </c>
      <c r="C49" s="254" t="s">
        <v>663</v>
      </c>
      <c r="D49" s="255" t="s">
        <v>32</v>
      </c>
      <c r="E49" s="253">
        <v>2</v>
      </c>
      <c r="F49" s="253">
        <v>20</v>
      </c>
      <c r="G49" s="253">
        <v>46</v>
      </c>
    </row>
    <row r="50" spans="1:7" ht="15">
      <c r="A50" s="253" t="s">
        <v>664</v>
      </c>
      <c r="B50" s="253" t="s">
        <v>665</v>
      </c>
      <c r="C50" s="254" t="s">
        <v>666</v>
      </c>
      <c r="D50" s="255" t="s">
        <v>32</v>
      </c>
      <c r="E50" s="253">
        <v>1</v>
      </c>
      <c r="F50" s="253">
        <v>22</v>
      </c>
      <c r="G50" s="253">
        <v>24</v>
      </c>
    </row>
    <row r="51" spans="1:7" ht="15">
      <c r="A51" s="253" t="s">
        <v>667</v>
      </c>
      <c r="B51" s="253" t="s">
        <v>665</v>
      </c>
      <c r="C51" s="254" t="s">
        <v>668</v>
      </c>
      <c r="D51" s="255" t="s">
        <v>32</v>
      </c>
      <c r="E51" s="253">
        <v>2</v>
      </c>
      <c r="F51" s="253">
        <v>22</v>
      </c>
      <c r="G51" s="253">
        <v>48</v>
      </c>
    </row>
    <row r="52" spans="1:7" ht="15">
      <c r="A52" s="253" t="s">
        <v>669</v>
      </c>
      <c r="B52" s="253" t="s">
        <v>665</v>
      </c>
      <c r="C52" s="254" t="s">
        <v>670</v>
      </c>
      <c r="D52" s="255" t="s">
        <v>32</v>
      </c>
      <c r="E52" s="253">
        <v>3</v>
      </c>
      <c r="F52" s="253">
        <v>22</v>
      </c>
      <c r="G52" s="253">
        <v>72</v>
      </c>
    </row>
    <row r="53" spans="1:7" ht="15">
      <c r="A53" s="253" t="s">
        <v>671</v>
      </c>
      <c r="B53" s="253" t="s">
        <v>672</v>
      </c>
      <c r="C53" s="254" t="s">
        <v>673</v>
      </c>
      <c r="D53" s="255" t="s">
        <v>32</v>
      </c>
      <c r="E53" s="253">
        <v>1</v>
      </c>
      <c r="F53" s="253">
        <v>25</v>
      </c>
      <c r="G53" s="253">
        <v>33</v>
      </c>
    </row>
    <row r="54" spans="1:7" ht="15">
      <c r="A54" s="253" t="s">
        <v>674</v>
      </c>
      <c r="B54" s="253" t="s">
        <v>672</v>
      </c>
      <c r="C54" s="254" t="s">
        <v>675</v>
      </c>
      <c r="D54" s="255" t="s">
        <v>32</v>
      </c>
      <c r="E54" s="253">
        <v>2</v>
      </c>
      <c r="F54" s="253">
        <v>25</v>
      </c>
      <c r="G54" s="253">
        <v>66</v>
      </c>
    </row>
    <row r="55" spans="1:7" ht="15">
      <c r="A55" s="253" t="s">
        <v>676</v>
      </c>
      <c r="B55" s="253" t="s">
        <v>677</v>
      </c>
      <c r="C55" s="254" t="s">
        <v>678</v>
      </c>
      <c r="D55" s="255" t="s">
        <v>32</v>
      </c>
      <c r="E55" s="253">
        <v>1</v>
      </c>
      <c r="F55" s="253">
        <v>26</v>
      </c>
      <c r="G55" s="253">
        <v>33</v>
      </c>
    </row>
    <row r="56" spans="1:7" ht="15">
      <c r="A56" s="253" t="s">
        <v>679</v>
      </c>
      <c r="B56" s="253" t="s">
        <v>677</v>
      </c>
      <c r="C56" s="254" t="s">
        <v>680</v>
      </c>
      <c r="D56" s="255" t="s">
        <v>33</v>
      </c>
      <c r="E56" s="253">
        <v>1</v>
      </c>
      <c r="F56" s="253">
        <v>26</v>
      </c>
      <c r="G56" s="253">
        <v>27</v>
      </c>
    </row>
    <row r="57" spans="1:7" ht="15">
      <c r="A57" s="253" t="s">
        <v>681</v>
      </c>
      <c r="B57" s="253" t="s">
        <v>677</v>
      </c>
      <c r="C57" s="254" t="s">
        <v>682</v>
      </c>
      <c r="D57" s="255" t="s">
        <v>32</v>
      </c>
      <c r="E57" s="253">
        <v>2</v>
      </c>
      <c r="F57" s="253">
        <v>26</v>
      </c>
      <c r="G57" s="253">
        <v>66</v>
      </c>
    </row>
    <row r="58" spans="1:7" ht="15">
      <c r="A58" s="253" t="s">
        <v>683</v>
      </c>
      <c r="B58" s="253" t="s">
        <v>677</v>
      </c>
      <c r="C58" s="254" t="s">
        <v>684</v>
      </c>
      <c r="D58" s="255" t="s">
        <v>33</v>
      </c>
      <c r="E58" s="253">
        <v>2</v>
      </c>
      <c r="F58" s="253">
        <v>26</v>
      </c>
      <c r="G58" s="253">
        <v>50</v>
      </c>
    </row>
    <row r="59" spans="1:7" ht="15">
      <c r="A59" s="253" t="s">
        <v>685</v>
      </c>
      <c r="B59" s="253" t="s">
        <v>677</v>
      </c>
      <c r="C59" s="254" t="s">
        <v>686</v>
      </c>
      <c r="D59" s="255" t="s">
        <v>32</v>
      </c>
      <c r="E59" s="253">
        <v>3</v>
      </c>
      <c r="F59" s="253">
        <v>26</v>
      </c>
      <c r="G59" s="253">
        <v>99</v>
      </c>
    </row>
    <row r="60" spans="1:7" ht="15">
      <c r="A60" s="253" t="s">
        <v>687</v>
      </c>
      <c r="B60" s="253" t="s">
        <v>677</v>
      </c>
      <c r="C60" s="254" t="s">
        <v>688</v>
      </c>
      <c r="D60" s="255" t="s">
        <v>33</v>
      </c>
      <c r="E60" s="253">
        <v>6</v>
      </c>
      <c r="F60" s="253">
        <v>26</v>
      </c>
      <c r="G60" s="253">
        <v>150</v>
      </c>
    </row>
    <row r="61" spans="1:7" ht="15">
      <c r="A61" s="253" t="s">
        <v>689</v>
      </c>
      <c r="B61" s="253" t="s">
        <v>690</v>
      </c>
      <c r="C61" s="254" t="s">
        <v>691</v>
      </c>
      <c r="D61" s="255" t="s">
        <v>32</v>
      </c>
      <c r="E61" s="253">
        <v>1</v>
      </c>
      <c r="F61" s="253">
        <v>28</v>
      </c>
      <c r="G61" s="253">
        <v>33</v>
      </c>
    </row>
    <row r="62" spans="1:7" ht="15">
      <c r="A62" s="253" t="s">
        <v>692</v>
      </c>
      <c r="B62" s="253" t="s">
        <v>693</v>
      </c>
      <c r="C62" s="254" t="s">
        <v>694</v>
      </c>
      <c r="D62" s="255" t="s">
        <v>32</v>
      </c>
      <c r="E62" s="253">
        <v>1</v>
      </c>
      <c r="F62" s="253">
        <v>9</v>
      </c>
      <c r="G62" s="253">
        <v>14</v>
      </c>
    </row>
    <row r="63" spans="1:7" ht="15">
      <c r="A63" s="253" t="s">
        <v>695</v>
      </c>
      <c r="B63" s="253" t="s">
        <v>693</v>
      </c>
      <c r="C63" s="254" t="s">
        <v>696</v>
      </c>
      <c r="D63" s="255" t="s">
        <v>32</v>
      </c>
      <c r="E63" s="253">
        <v>2</v>
      </c>
      <c r="F63" s="253">
        <v>9</v>
      </c>
      <c r="G63" s="253">
        <v>23</v>
      </c>
    </row>
    <row r="64" spans="1:7" ht="15">
      <c r="A64" s="253" t="s">
        <v>697</v>
      </c>
      <c r="B64" s="253" t="s">
        <v>698</v>
      </c>
      <c r="C64" s="254" t="s">
        <v>699</v>
      </c>
      <c r="D64" s="255" t="s">
        <v>33</v>
      </c>
      <c r="E64" s="253">
        <v>1</v>
      </c>
      <c r="F64" s="253">
        <v>7</v>
      </c>
      <c r="G64" s="253">
        <v>7</v>
      </c>
    </row>
    <row r="65" spans="1:7" ht="15">
      <c r="A65" s="253" t="s">
        <v>700</v>
      </c>
      <c r="B65" s="253" t="s">
        <v>701</v>
      </c>
      <c r="C65" s="254" t="s">
        <v>702</v>
      </c>
      <c r="D65" s="255" t="s">
        <v>33</v>
      </c>
      <c r="E65" s="253">
        <v>1</v>
      </c>
      <c r="F65" s="253">
        <v>9</v>
      </c>
      <c r="G65" s="253">
        <v>9</v>
      </c>
    </row>
    <row r="66" spans="1:7" ht="15">
      <c r="A66" s="253" t="s">
        <v>703</v>
      </c>
      <c r="B66" s="253" t="s">
        <v>704</v>
      </c>
      <c r="C66" s="254" t="s">
        <v>705</v>
      </c>
      <c r="D66" s="255" t="s">
        <v>33</v>
      </c>
      <c r="E66" s="253">
        <v>1</v>
      </c>
      <c r="F66" s="253">
        <v>11</v>
      </c>
      <c r="G66" s="253">
        <v>11</v>
      </c>
    </row>
    <row r="67" spans="1:7" ht="15">
      <c r="A67" s="253" t="s">
        <v>706</v>
      </c>
      <c r="B67" s="253" t="s">
        <v>707</v>
      </c>
      <c r="C67" s="254" t="s">
        <v>708</v>
      </c>
      <c r="D67" s="255" t="s">
        <v>33</v>
      </c>
      <c r="E67" s="253">
        <v>1</v>
      </c>
      <c r="F67" s="253">
        <v>15</v>
      </c>
      <c r="G67" s="253">
        <v>15</v>
      </c>
    </row>
    <row r="68" spans="1:7" ht="15">
      <c r="A68" s="253" t="s">
        <v>709</v>
      </c>
      <c r="B68" s="253" t="s">
        <v>710</v>
      </c>
      <c r="C68" s="254" t="s">
        <v>711</v>
      </c>
      <c r="D68" s="255" t="s">
        <v>33</v>
      </c>
      <c r="E68" s="253">
        <v>1</v>
      </c>
      <c r="F68" s="253">
        <v>20</v>
      </c>
      <c r="G68" s="253">
        <v>20</v>
      </c>
    </row>
    <row r="69" spans="1:7" ht="15">
      <c r="A69" s="253" t="s">
        <v>712</v>
      </c>
      <c r="B69" s="253" t="s">
        <v>713</v>
      </c>
      <c r="C69" s="254" t="s">
        <v>714</v>
      </c>
      <c r="D69" s="255" t="s">
        <v>33</v>
      </c>
      <c r="E69" s="253">
        <v>1</v>
      </c>
      <c r="F69" s="253">
        <v>23</v>
      </c>
      <c r="G69" s="253">
        <v>23</v>
      </c>
    </row>
    <row r="70" spans="1:7" ht="15">
      <c r="A70" s="253" t="s">
        <v>715</v>
      </c>
      <c r="B70" s="253" t="s">
        <v>716</v>
      </c>
      <c r="C70" s="254" t="s">
        <v>717</v>
      </c>
      <c r="D70" s="255" t="s">
        <v>33</v>
      </c>
      <c r="E70" s="253">
        <v>1</v>
      </c>
      <c r="F70" s="253">
        <v>27</v>
      </c>
      <c r="G70" s="253">
        <v>27</v>
      </c>
    </row>
    <row r="71" spans="1:7" ht="15">
      <c r="A71" s="253" t="s">
        <v>718</v>
      </c>
      <c r="B71" s="253" t="s">
        <v>719</v>
      </c>
      <c r="C71" s="254" t="s">
        <v>720</v>
      </c>
      <c r="D71" s="255" t="s">
        <v>32</v>
      </c>
      <c r="E71" s="253">
        <v>1</v>
      </c>
      <c r="F71" s="253">
        <v>13</v>
      </c>
      <c r="G71" s="253">
        <v>17</v>
      </c>
    </row>
    <row r="72" spans="1:7" ht="15">
      <c r="A72" s="253" t="s">
        <v>721</v>
      </c>
      <c r="B72" s="253" t="s">
        <v>719</v>
      </c>
      <c r="C72" s="254" t="s">
        <v>722</v>
      </c>
      <c r="D72" s="255" t="s">
        <v>32</v>
      </c>
      <c r="E72" s="253">
        <v>2</v>
      </c>
      <c r="F72" s="253">
        <v>13</v>
      </c>
      <c r="G72" s="253">
        <v>31</v>
      </c>
    </row>
    <row r="73" spans="1:7" ht="15">
      <c r="A73" s="256" t="s">
        <v>723</v>
      </c>
      <c r="B73" s="256" t="s">
        <v>719</v>
      </c>
      <c r="C73" s="257" t="s">
        <v>724</v>
      </c>
      <c r="D73" s="258" t="s">
        <v>32</v>
      </c>
      <c r="E73" s="256">
        <v>3</v>
      </c>
      <c r="F73" s="256">
        <v>13</v>
      </c>
      <c r="G73" s="256">
        <v>48</v>
      </c>
    </row>
    <row r="74" spans="1:7" ht="15">
      <c r="A74" s="253" t="s">
        <v>725</v>
      </c>
      <c r="B74" s="253" t="s">
        <v>726</v>
      </c>
      <c r="C74" s="254" t="s">
        <v>727</v>
      </c>
      <c r="D74" s="255" t="s">
        <v>32</v>
      </c>
      <c r="E74" s="253">
        <v>1</v>
      </c>
      <c r="F74" s="253">
        <v>18</v>
      </c>
      <c r="G74" s="253">
        <v>24</v>
      </c>
    </row>
    <row r="75" spans="1:7" ht="15">
      <c r="A75" s="253" t="s">
        <v>728</v>
      </c>
      <c r="B75" s="253" t="s">
        <v>729</v>
      </c>
      <c r="C75" s="254" t="s">
        <v>730</v>
      </c>
      <c r="D75" s="255" t="s">
        <v>32</v>
      </c>
      <c r="E75" s="253">
        <v>1</v>
      </c>
      <c r="F75" s="253">
        <v>22</v>
      </c>
      <c r="G75" s="253">
        <v>27</v>
      </c>
    </row>
    <row r="76" spans="1:7" ht="15">
      <c r="A76" s="253" t="s">
        <v>731</v>
      </c>
      <c r="B76" s="253" t="s">
        <v>729</v>
      </c>
      <c r="C76" s="254" t="s">
        <v>732</v>
      </c>
      <c r="D76" s="255" t="s">
        <v>32</v>
      </c>
      <c r="E76" s="253">
        <v>2</v>
      </c>
      <c r="F76" s="253">
        <v>22</v>
      </c>
      <c r="G76" s="253">
        <v>54</v>
      </c>
    </row>
    <row r="77" spans="1:7" ht="15">
      <c r="A77" s="253" t="s">
        <v>733</v>
      </c>
      <c r="B77" s="253" t="s">
        <v>729</v>
      </c>
      <c r="C77" s="254" t="s">
        <v>734</v>
      </c>
      <c r="D77" s="255" t="s">
        <v>32</v>
      </c>
      <c r="E77" s="253">
        <v>4</v>
      </c>
      <c r="F77" s="253">
        <v>22</v>
      </c>
      <c r="G77" s="253">
        <v>108</v>
      </c>
    </row>
    <row r="78" spans="1:7" ht="15">
      <c r="A78" s="253" t="s">
        <v>735</v>
      </c>
      <c r="B78" s="253" t="s">
        <v>736</v>
      </c>
      <c r="C78" s="254" t="s">
        <v>737</v>
      </c>
      <c r="D78" s="255" t="s">
        <v>32</v>
      </c>
      <c r="E78" s="253">
        <v>1</v>
      </c>
      <c r="F78" s="253">
        <v>24</v>
      </c>
      <c r="G78" s="253">
        <v>32</v>
      </c>
    </row>
    <row r="79" spans="1:7" ht="15">
      <c r="A79" s="253" t="s">
        <v>738</v>
      </c>
      <c r="B79" s="253" t="s">
        <v>739</v>
      </c>
      <c r="C79" s="254" t="s">
        <v>740</v>
      </c>
      <c r="D79" s="255" t="s">
        <v>32</v>
      </c>
      <c r="E79" s="253">
        <v>1</v>
      </c>
      <c r="F79" s="253">
        <v>28</v>
      </c>
      <c r="G79" s="253">
        <v>33</v>
      </c>
    </row>
    <row r="80" spans="1:7" ht="15">
      <c r="A80" s="253" t="s">
        <v>741</v>
      </c>
      <c r="B80" s="253" t="s">
        <v>739</v>
      </c>
      <c r="C80" s="254" t="s">
        <v>742</v>
      </c>
      <c r="D80" s="255" t="s">
        <v>32</v>
      </c>
      <c r="E80" s="253">
        <v>2</v>
      </c>
      <c r="F80" s="253">
        <v>28</v>
      </c>
      <c r="G80" s="253">
        <v>66</v>
      </c>
    </row>
    <row r="81" spans="1:7" ht="15">
      <c r="A81" s="253" t="s">
        <v>743</v>
      </c>
      <c r="B81" s="253" t="s">
        <v>744</v>
      </c>
      <c r="C81" s="254" t="s">
        <v>745</v>
      </c>
      <c r="D81" s="255" t="s">
        <v>33</v>
      </c>
      <c r="E81" s="253">
        <v>1</v>
      </c>
      <c r="F81" s="253">
        <v>32</v>
      </c>
      <c r="G81" s="253">
        <v>34</v>
      </c>
    </row>
    <row r="82" spans="1:7" ht="15">
      <c r="A82" s="253" t="s">
        <v>746</v>
      </c>
      <c r="B82" s="253" t="s">
        <v>744</v>
      </c>
      <c r="C82" s="254" t="s">
        <v>747</v>
      </c>
      <c r="D82" s="255" t="s">
        <v>33</v>
      </c>
      <c r="E82" s="253">
        <v>2</v>
      </c>
      <c r="F82" s="253">
        <v>32</v>
      </c>
      <c r="G82" s="253">
        <v>62</v>
      </c>
    </row>
    <row r="83" spans="1:7" ht="15">
      <c r="A83" s="253" t="s">
        <v>748</v>
      </c>
      <c r="B83" s="253" t="s">
        <v>744</v>
      </c>
      <c r="C83" s="254" t="s">
        <v>747</v>
      </c>
      <c r="D83" s="255" t="s">
        <v>33</v>
      </c>
      <c r="E83" s="253">
        <v>6</v>
      </c>
      <c r="F83" s="253">
        <v>32</v>
      </c>
      <c r="G83" s="253">
        <v>186</v>
      </c>
    </row>
    <row r="84" spans="1:7" ht="15">
      <c r="A84" s="253" t="s">
        <v>749</v>
      </c>
      <c r="B84" s="253" t="s">
        <v>750</v>
      </c>
      <c r="C84" s="254" t="s">
        <v>751</v>
      </c>
      <c r="D84" s="255" t="s">
        <v>32</v>
      </c>
      <c r="E84" s="253">
        <v>1</v>
      </c>
      <c r="F84" s="253">
        <v>36</v>
      </c>
      <c r="G84" s="253">
        <v>51</v>
      </c>
    </row>
    <row r="85" spans="1:7" ht="15">
      <c r="A85" s="253" t="s">
        <v>752</v>
      </c>
      <c r="B85" s="253" t="s">
        <v>750</v>
      </c>
      <c r="C85" s="254" t="s">
        <v>754</v>
      </c>
      <c r="D85" s="255" t="s">
        <v>33</v>
      </c>
      <c r="E85" s="253">
        <v>4</v>
      </c>
      <c r="F85" s="253">
        <v>36</v>
      </c>
      <c r="G85" s="253">
        <v>148</v>
      </c>
    </row>
    <row r="86" spans="1:7" ht="15">
      <c r="A86" s="253" t="s">
        <v>755</v>
      </c>
      <c r="B86" s="253" t="s">
        <v>750</v>
      </c>
      <c r="C86" s="254" t="s">
        <v>756</v>
      </c>
      <c r="D86" s="255" t="s">
        <v>33</v>
      </c>
      <c r="E86" s="253">
        <v>6</v>
      </c>
      <c r="F86" s="253">
        <v>36</v>
      </c>
      <c r="G86" s="253">
        <v>212</v>
      </c>
    </row>
    <row r="87" spans="1:7" ht="15">
      <c r="A87" s="253" t="s">
        <v>757</v>
      </c>
      <c r="B87" s="253" t="s">
        <v>750</v>
      </c>
      <c r="C87" s="254" t="s">
        <v>758</v>
      </c>
      <c r="D87" s="255" t="s">
        <v>33</v>
      </c>
      <c r="E87" s="253">
        <v>6</v>
      </c>
      <c r="F87" s="253">
        <v>36</v>
      </c>
      <c r="G87" s="253">
        <v>198</v>
      </c>
    </row>
    <row r="88" spans="1:7" ht="15">
      <c r="A88" s="253" t="s">
        <v>757</v>
      </c>
      <c r="B88" s="253" t="s">
        <v>750</v>
      </c>
      <c r="C88" s="254" t="s">
        <v>759</v>
      </c>
      <c r="D88" s="255" t="s">
        <v>33</v>
      </c>
      <c r="E88" s="253">
        <v>6</v>
      </c>
      <c r="F88" s="253">
        <v>36</v>
      </c>
      <c r="G88" s="253">
        <v>210</v>
      </c>
    </row>
    <row r="89" spans="1:7" ht="15">
      <c r="A89" s="253" t="s">
        <v>760</v>
      </c>
      <c r="B89" s="253" t="s">
        <v>750</v>
      </c>
      <c r="C89" s="254" t="s">
        <v>761</v>
      </c>
      <c r="D89" s="255" t="s">
        <v>33</v>
      </c>
      <c r="E89" s="253">
        <v>8</v>
      </c>
      <c r="F89" s="253">
        <v>36</v>
      </c>
      <c r="G89" s="253">
        <v>296</v>
      </c>
    </row>
    <row r="90" spans="1:7" ht="15">
      <c r="A90" s="253" t="s">
        <v>762</v>
      </c>
      <c r="B90" s="253" t="s">
        <v>750</v>
      </c>
      <c r="C90" s="254" t="s">
        <v>763</v>
      </c>
      <c r="D90" s="255" t="s">
        <v>33</v>
      </c>
      <c r="E90" s="253">
        <v>8</v>
      </c>
      <c r="F90" s="253">
        <v>36</v>
      </c>
      <c r="G90" s="253">
        <v>270</v>
      </c>
    </row>
    <row r="91" spans="1:7" ht="15">
      <c r="A91" s="253" t="s">
        <v>762</v>
      </c>
      <c r="B91" s="253" t="s">
        <v>750</v>
      </c>
      <c r="C91" s="254" t="s">
        <v>764</v>
      </c>
      <c r="D91" s="255" t="s">
        <v>33</v>
      </c>
      <c r="E91" s="253">
        <v>8</v>
      </c>
      <c r="F91" s="253">
        <v>36</v>
      </c>
      <c r="G91" s="253">
        <v>286</v>
      </c>
    </row>
    <row r="92" spans="1:7" ht="15">
      <c r="A92" s="253" t="s">
        <v>765</v>
      </c>
      <c r="B92" s="253" t="s">
        <v>750</v>
      </c>
      <c r="C92" s="254" t="s">
        <v>766</v>
      </c>
      <c r="D92" s="255" t="s">
        <v>33</v>
      </c>
      <c r="E92" s="253">
        <v>9</v>
      </c>
      <c r="F92" s="253">
        <v>36</v>
      </c>
      <c r="G92" s="253">
        <v>318</v>
      </c>
    </row>
    <row r="93" spans="1:7" ht="15">
      <c r="A93" s="253" t="s">
        <v>767</v>
      </c>
      <c r="B93" s="253" t="s">
        <v>768</v>
      </c>
      <c r="C93" s="254" t="s">
        <v>769</v>
      </c>
      <c r="D93" s="255" t="s">
        <v>32</v>
      </c>
      <c r="E93" s="253">
        <v>1</v>
      </c>
      <c r="F93" s="253">
        <v>40</v>
      </c>
      <c r="G93" s="253">
        <v>46</v>
      </c>
    </row>
    <row r="94" spans="1:7" ht="15">
      <c r="A94" s="253" t="s">
        <v>770</v>
      </c>
      <c r="B94" s="253" t="s">
        <v>768</v>
      </c>
      <c r="C94" s="254" t="s">
        <v>771</v>
      </c>
      <c r="D94" s="255" t="s">
        <v>33</v>
      </c>
      <c r="E94" s="253">
        <v>12</v>
      </c>
      <c r="F94" s="253">
        <v>40</v>
      </c>
      <c r="G94" s="253">
        <v>408</v>
      </c>
    </row>
    <row r="95" spans="1:7" ht="15">
      <c r="A95" s="253" t="s">
        <v>772</v>
      </c>
      <c r="B95" s="253" t="s">
        <v>768</v>
      </c>
      <c r="C95" s="254" t="s">
        <v>773</v>
      </c>
      <c r="D95" s="255" t="s">
        <v>33</v>
      </c>
      <c r="E95" s="253">
        <v>1</v>
      </c>
      <c r="F95" s="253">
        <v>40</v>
      </c>
      <c r="G95" s="253">
        <v>46</v>
      </c>
    </row>
    <row r="96" spans="1:7" ht="15">
      <c r="A96" s="253" t="s">
        <v>774</v>
      </c>
      <c r="B96" s="253" t="s">
        <v>768</v>
      </c>
      <c r="C96" s="254" t="s">
        <v>775</v>
      </c>
      <c r="D96" s="255" t="s">
        <v>33</v>
      </c>
      <c r="E96" s="253">
        <v>1</v>
      </c>
      <c r="F96" s="253">
        <v>40</v>
      </c>
      <c r="G96" s="253">
        <v>43</v>
      </c>
    </row>
    <row r="97" spans="1:7" ht="15">
      <c r="A97" s="253" t="s">
        <v>776</v>
      </c>
      <c r="B97" s="253" t="s">
        <v>768</v>
      </c>
      <c r="C97" s="254" t="s">
        <v>777</v>
      </c>
      <c r="D97" s="255" t="s">
        <v>32</v>
      </c>
      <c r="E97" s="253">
        <v>2</v>
      </c>
      <c r="F97" s="253">
        <v>40</v>
      </c>
      <c r="G97" s="253">
        <v>85</v>
      </c>
    </row>
    <row r="98" spans="1:7" ht="15">
      <c r="A98" s="253" t="s">
        <v>778</v>
      </c>
      <c r="B98" s="253" t="s">
        <v>768</v>
      </c>
      <c r="C98" s="254" t="s">
        <v>779</v>
      </c>
      <c r="D98" s="255" t="s">
        <v>33</v>
      </c>
      <c r="E98" s="253">
        <v>2</v>
      </c>
      <c r="F98" s="253">
        <v>40</v>
      </c>
      <c r="G98" s="253">
        <v>72</v>
      </c>
    </row>
    <row r="99" spans="1:7" ht="15">
      <c r="A99" s="253" t="s">
        <v>780</v>
      </c>
      <c r="B99" s="253" t="s">
        <v>768</v>
      </c>
      <c r="C99" s="254" t="s">
        <v>781</v>
      </c>
      <c r="D99" s="255" t="s">
        <v>33</v>
      </c>
      <c r="E99" s="253">
        <v>2</v>
      </c>
      <c r="F99" s="253">
        <v>40</v>
      </c>
      <c r="G99" s="253">
        <v>72</v>
      </c>
    </row>
    <row r="100" spans="1:7" ht="15">
      <c r="A100" s="253" t="s">
        <v>782</v>
      </c>
      <c r="B100" s="253" t="s">
        <v>768</v>
      </c>
      <c r="C100" s="254" t="s">
        <v>783</v>
      </c>
      <c r="D100" s="255" t="s">
        <v>32</v>
      </c>
      <c r="E100" s="253">
        <v>3</v>
      </c>
      <c r="F100" s="253">
        <v>40</v>
      </c>
      <c r="G100" s="253">
        <v>133</v>
      </c>
    </row>
    <row r="101" spans="1:7" ht="15">
      <c r="A101" s="253" t="s">
        <v>784</v>
      </c>
      <c r="B101" s="253" t="s">
        <v>768</v>
      </c>
      <c r="C101" s="254" t="s">
        <v>785</v>
      </c>
      <c r="D101" s="255" t="s">
        <v>33</v>
      </c>
      <c r="E101" s="253">
        <v>3</v>
      </c>
      <c r="F101" s="253">
        <v>40</v>
      </c>
      <c r="G101" s="253">
        <v>102</v>
      </c>
    </row>
    <row r="102" spans="1:7" ht="15">
      <c r="A102" s="253" t="s">
        <v>786</v>
      </c>
      <c r="B102" s="253" t="s">
        <v>768</v>
      </c>
      <c r="C102" s="254" t="s">
        <v>787</v>
      </c>
      <c r="D102" s="255" t="s">
        <v>33</v>
      </c>
      <c r="E102" s="253">
        <v>3</v>
      </c>
      <c r="F102" s="253">
        <v>40</v>
      </c>
      <c r="G102" s="253">
        <v>105</v>
      </c>
    </row>
    <row r="103" spans="1:7" ht="15">
      <c r="A103" s="253" t="s">
        <v>788</v>
      </c>
      <c r="B103" s="253" t="s">
        <v>768</v>
      </c>
      <c r="C103" s="254" t="s">
        <v>789</v>
      </c>
      <c r="D103" s="255" t="s">
        <v>33</v>
      </c>
      <c r="E103" s="253">
        <v>4</v>
      </c>
      <c r="F103" s="253">
        <v>40</v>
      </c>
      <c r="G103" s="253">
        <v>144</v>
      </c>
    </row>
    <row r="104" spans="1:7" ht="15">
      <c r="A104" s="253" t="s">
        <v>790</v>
      </c>
      <c r="B104" s="253" t="s">
        <v>768</v>
      </c>
      <c r="C104" s="254" t="s">
        <v>791</v>
      </c>
      <c r="D104" s="255" t="s">
        <v>33</v>
      </c>
      <c r="E104" s="253">
        <v>5</v>
      </c>
      <c r="F104" s="253">
        <v>40</v>
      </c>
      <c r="G104" s="253">
        <v>190</v>
      </c>
    </row>
    <row r="105" spans="1:7" ht="15">
      <c r="A105" s="253" t="s">
        <v>792</v>
      </c>
      <c r="B105" s="253" t="s">
        <v>768</v>
      </c>
      <c r="C105" s="254" t="s">
        <v>793</v>
      </c>
      <c r="D105" s="255" t="s">
        <v>33</v>
      </c>
      <c r="E105" s="253">
        <v>6</v>
      </c>
      <c r="F105" s="253">
        <v>40</v>
      </c>
      <c r="G105" s="253">
        <v>204</v>
      </c>
    </row>
    <row r="106" spans="1:7" ht="15">
      <c r="A106" s="253" t="s">
        <v>794</v>
      </c>
      <c r="B106" s="253" t="s">
        <v>768</v>
      </c>
      <c r="C106" s="254" t="s">
        <v>795</v>
      </c>
      <c r="D106" s="255" t="s">
        <v>33</v>
      </c>
      <c r="E106" s="253">
        <v>6</v>
      </c>
      <c r="F106" s="253">
        <v>40</v>
      </c>
      <c r="G106" s="253">
        <v>220</v>
      </c>
    </row>
    <row r="107" spans="1:7" ht="15">
      <c r="A107" s="253" t="s">
        <v>794</v>
      </c>
      <c r="B107" s="253" t="s">
        <v>768</v>
      </c>
      <c r="C107" s="254" t="s">
        <v>796</v>
      </c>
      <c r="D107" s="255" t="s">
        <v>33</v>
      </c>
      <c r="E107" s="253">
        <v>6</v>
      </c>
      <c r="F107" s="253">
        <v>40</v>
      </c>
      <c r="G107" s="253">
        <v>233</v>
      </c>
    </row>
    <row r="108" spans="1:7" ht="15">
      <c r="A108" s="253" t="s">
        <v>797</v>
      </c>
      <c r="B108" s="253" t="s">
        <v>768</v>
      </c>
      <c r="C108" s="254" t="s">
        <v>798</v>
      </c>
      <c r="D108" s="255" t="s">
        <v>33</v>
      </c>
      <c r="E108" s="253">
        <v>8</v>
      </c>
      <c r="F108" s="253">
        <v>40</v>
      </c>
      <c r="G108" s="253">
        <v>288</v>
      </c>
    </row>
    <row r="109" spans="1:7" ht="15">
      <c r="A109" s="253" t="s">
        <v>799</v>
      </c>
      <c r="B109" s="253" t="s">
        <v>768</v>
      </c>
      <c r="C109" s="254" t="s">
        <v>800</v>
      </c>
      <c r="D109" s="255" t="s">
        <v>33</v>
      </c>
      <c r="E109" s="253">
        <v>8</v>
      </c>
      <c r="F109" s="253">
        <v>40</v>
      </c>
      <c r="G109" s="253">
        <v>300</v>
      </c>
    </row>
    <row r="110" spans="1:7" ht="15">
      <c r="A110" s="253" t="s">
        <v>799</v>
      </c>
      <c r="B110" s="253" t="s">
        <v>768</v>
      </c>
      <c r="C110" s="254" t="s">
        <v>801</v>
      </c>
      <c r="D110" s="255" t="s">
        <v>33</v>
      </c>
      <c r="E110" s="253">
        <v>8</v>
      </c>
      <c r="F110" s="253">
        <v>40</v>
      </c>
      <c r="G110" s="253">
        <v>340</v>
      </c>
    </row>
    <row r="111" spans="1:7" ht="15">
      <c r="A111" s="253" t="s">
        <v>802</v>
      </c>
      <c r="B111" s="253" t="s">
        <v>768</v>
      </c>
      <c r="C111" s="254" t="s">
        <v>803</v>
      </c>
      <c r="D111" s="255" t="s">
        <v>33</v>
      </c>
      <c r="E111" s="253">
        <v>9</v>
      </c>
      <c r="F111" s="253">
        <v>40</v>
      </c>
      <c r="G111" s="253">
        <v>306</v>
      </c>
    </row>
    <row r="112" spans="1:7" ht="15">
      <c r="A112" s="253" t="s">
        <v>804</v>
      </c>
      <c r="B112" s="253" t="s">
        <v>34</v>
      </c>
      <c r="C112" s="254" t="s">
        <v>805</v>
      </c>
      <c r="D112" s="255" t="s">
        <v>32</v>
      </c>
      <c r="E112" s="253">
        <v>1</v>
      </c>
      <c r="F112" s="253">
        <v>5</v>
      </c>
      <c r="G112" s="253">
        <v>9</v>
      </c>
    </row>
    <row r="113" spans="1:7" ht="15">
      <c r="A113" s="253" t="s">
        <v>806</v>
      </c>
      <c r="B113" s="253" t="s">
        <v>34</v>
      </c>
      <c r="C113" s="254" t="s">
        <v>807</v>
      </c>
      <c r="D113" s="255" t="s">
        <v>32</v>
      </c>
      <c r="E113" s="253">
        <v>2</v>
      </c>
      <c r="F113" s="253">
        <v>5</v>
      </c>
      <c r="G113" s="253">
        <v>18</v>
      </c>
    </row>
    <row r="114" spans="1:7" ht="15">
      <c r="A114" s="253" t="s">
        <v>808</v>
      </c>
      <c r="B114" s="253" t="s">
        <v>809</v>
      </c>
      <c r="C114" s="254" t="s">
        <v>810</v>
      </c>
      <c r="D114" s="255" t="s">
        <v>33</v>
      </c>
      <c r="E114" s="253">
        <v>12</v>
      </c>
      <c r="F114" s="253">
        <v>50</v>
      </c>
      <c r="G114" s="253">
        <v>648</v>
      </c>
    </row>
    <row r="115" spans="1:7" ht="15">
      <c r="A115" s="253" t="s">
        <v>811</v>
      </c>
      <c r="B115" s="253" t="s">
        <v>809</v>
      </c>
      <c r="C115" s="254" t="s">
        <v>812</v>
      </c>
      <c r="D115" s="255" t="s">
        <v>33</v>
      </c>
      <c r="E115" s="253">
        <v>1</v>
      </c>
      <c r="F115" s="253">
        <v>50</v>
      </c>
      <c r="G115" s="253">
        <v>54</v>
      </c>
    </row>
    <row r="116" spans="1:7" ht="15">
      <c r="A116" s="253" t="s">
        <v>813</v>
      </c>
      <c r="B116" s="253" t="s">
        <v>809</v>
      </c>
      <c r="C116" s="254" t="s">
        <v>814</v>
      </c>
      <c r="D116" s="255" t="s">
        <v>33</v>
      </c>
      <c r="E116" s="253">
        <v>2</v>
      </c>
      <c r="F116" s="253">
        <v>50</v>
      </c>
      <c r="G116" s="253">
        <v>108</v>
      </c>
    </row>
    <row r="117" spans="1:7" ht="15">
      <c r="A117" s="253" t="s">
        <v>815</v>
      </c>
      <c r="B117" s="253" t="s">
        <v>809</v>
      </c>
      <c r="C117" s="254" t="s">
        <v>816</v>
      </c>
      <c r="D117" s="255" t="s">
        <v>33</v>
      </c>
      <c r="E117" s="253">
        <v>3</v>
      </c>
      <c r="F117" s="253">
        <v>50</v>
      </c>
      <c r="G117" s="253">
        <v>162</v>
      </c>
    </row>
    <row r="118" spans="1:7" ht="15">
      <c r="A118" s="253" t="s">
        <v>817</v>
      </c>
      <c r="B118" s="253" t="s">
        <v>809</v>
      </c>
      <c r="C118" s="254" t="s">
        <v>818</v>
      </c>
      <c r="D118" s="255" t="s">
        <v>33</v>
      </c>
      <c r="E118" s="253">
        <v>4</v>
      </c>
      <c r="F118" s="253">
        <v>50</v>
      </c>
      <c r="G118" s="253">
        <v>216</v>
      </c>
    </row>
    <row r="119" spans="1:7" ht="15">
      <c r="A119" s="253" t="s">
        <v>819</v>
      </c>
      <c r="B119" s="253" t="s">
        <v>809</v>
      </c>
      <c r="C119" s="254" t="s">
        <v>820</v>
      </c>
      <c r="D119" s="255" t="s">
        <v>33</v>
      </c>
      <c r="E119" s="253">
        <v>5</v>
      </c>
      <c r="F119" s="253">
        <v>50</v>
      </c>
      <c r="G119" s="253">
        <v>270</v>
      </c>
    </row>
    <row r="120" spans="1:7" ht="15">
      <c r="A120" s="253" t="s">
        <v>821</v>
      </c>
      <c r="B120" s="253" t="s">
        <v>809</v>
      </c>
      <c r="C120" s="254" t="s">
        <v>822</v>
      </c>
      <c r="D120" s="255" t="s">
        <v>33</v>
      </c>
      <c r="E120" s="253">
        <v>6</v>
      </c>
      <c r="F120" s="253">
        <v>50</v>
      </c>
      <c r="G120" s="253">
        <v>324</v>
      </c>
    </row>
    <row r="121" spans="1:7" ht="15">
      <c r="A121" s="253" t="s">
        <v>823</v>
      </c>
      <c r="B121" s="253" t="s">
        <v>809</v>
      </c>
      <c r="C121" s="254" t="s">
        <v>824</v>
      </c>
      <c r="D121" s="255" t="s">
        <v>33</v>
      </c>
      <c r="E121" s="253">
        <v>8</v>
      </c>
      <c r="F121" s="253">
        <v>50</v>
      </c>
      <c r="G121" s="253">
        <v>432</v>
      </c>
    </row>
    <row r="122" spans="1:7" ht="15">
      <c r="A122" s="253" t="s">
        <v>825</v>
      </c>
      <c r="B122" s="253" t="s">
        <v>809</v>
      </c>
      <c r="C122" s="254" t="s">
        <v>826</v>
      </c>
      <c r="D122" s="255" t="s">
        <v>33</v>
      </c>
      <c r="E122" s="253">
        <v>9</v>
      </c>
      <c r="F122" s="253">
        <v>50</v>
      </c>
      <c r="G122" s="253">
        <v>486</v>
      </c>
    </row>
    <row r="123" spans="1:7" ht="15">
      <c r="A123" s="253" t="s">
        <v>827</v>
      </c>
      <c r="B123" s="253" t="s">
        <v>828</v>
      </c>
      <c r="C123" s="254" t="s">
        <v>829</v>
      </c>
      <c r="D123" s="255" t="s">
        <v>33</v>
      </c>
      <c r="E123" s="253">
        <v>12</v>
      </c>
      <c r="F123" s="253">
        <v>55</v>
      </c>
      <c r="G123" s="253">
        <v>672</v>
      </c>
    </row>
    <row r="124" spans="1:7" ht="15">
      <c r="A124" s="253" t="s">
        <v>830</v>
      </c>
      <c r="B124" s="253" t="s">
        <v>828</v>
      </c>
      <c r="C124" s="254" t="s">
        <v>831</v>
      </c>
      <c r="D124" s="255" t="s">
        <v>33</v>
      </c>
      <c r="E124" s="253">
        <v>1</v>
      </c>
      <c r="F124" s="253">
        <v>55</v>
      </c>
      <c r="G124" s="253">
        <v>56</v>
      </c>
    </row>
    <row r="125" spans="1:7" ht="15">
      <c r="A125" s="253" t="s">
        <v>832</v>
      </c>
      <c r="B125" s="253" t="s">
        <v>828</v>
      </c>
      <c r="C125" s="254" t="s">
        <v>833</v>
      </c>
      <c r="D125" s="255" t="s">
        <v>33</v>
      </c>
      <c r="E125" s="253">
        <v>2</v>
      </c>
      <c r="F125" s="253">
        <v>55</v>
      </c>
      <c r="G125" s="253">
        <v>112</v>
      </c>
    </row>
    <row r="126" spans="1:7" ht="15">
      <c r="A126" s="253" t="s">
        <v>834</v>
      </c>
      <c r="B126" s="253" t="s">
        <v>828</v>
      </c>
      <c r="C126" s="254" t="s">
        <v>835</v>
      </c>
      <c r="D126" s="255" t="s">
        <v>33</v>
      </c>
      <c r="E126" s="253">
        <v>3</v>
      </c>
      <c r="F126" s="253">
        <v>55</v>
      </c>
      <c r="G126" s="253">
        <v>168</v>
      </c>
    </row>
    <row r="127" spans="1:7" ht="15">
      <c r="A127" s="253" t="s">
        <v>836</v>
      </c>
      <c r="B127" s="253" t="s">
        <v>828</v>
      </c>
      <c r="C127" s="254" t="s">
        <v>837</v>
      </c>
      <c r="D127" s="255" t="s">
        <v>33</v>
      </c>
      <c r="E127" s="253">
        <v>4</v>
      </c>
      <c r="F127" s="253">
        <v>55</v>
      </c>
      <c r="G127" s="253">
        <v>224</v>
      </c>
    </row>
    <row r="128" spans="1:7" ht="15">
      <c r="A128" s="253" t="s">
        <v>838</v>
      </c>
      <c r="B128" s="253" t="s">
        <v>828</v>
      </c>
      <c r="C128" s="254" t="s">
        <v>839</v>
      </c>
      <c r="D128" s="255" t="s">
        <v>33</v>
      </c>
      <c r="E128" s="253">
        <v>5</v>
      </c>
      <c r="F128" s="253">
        <v>55</v>
      </c>
      <c r="G128" s="253">
        <v>280</v>
      </c>
    </row>
    <row r="129" spans="1:7" ht="15">
      <c r="A129" s="253" t="s">
        <v>840</v>
      </c>
      <c r="B129" s="253" t="s">
        <v>828</v>
      </c>
      <c r="C129" s="254" t="s">
        <v>841</v>
      </c>
      <c r="D129" s="255" t="s">
        <v>33</v>
      </c>
      <c r="E129" s="253">
        <v>6</v>
      </c>
      <c r="F129" s="253">
        <v>55</v>
      </c>
      <c r="G129" s="253">
        <v>336</v>
      </c>
    </row>
    <row r="130" spans="1:7" ht="15">
      <c r="A130" s="253" t="s">
        <v>842</v>
      </c>
      <c r="B130" s="253" t="s">
        <v>828</v>
      </c>
      <c r="C130" s="254" t="s">
        <v>843</v>
      </c>
      <c r="D130" s="255" t="s">
        <v>33</v>
      </c>
      <c r="E130" s="253">
        <v>6</v>
      </c>
      <c r="F130" s="253">
        <v>55</v>
      </c>
      <c r="G130" s="253">
        <v>352</v>
      </c>
    </row>
    <row r="131" spans="1:7" ht="15">
      <c r="A131" s="253" t="s">
        <v>842</v>
      </c>
      <c r="B131" s="253" t="s">
        <v>828</v>
      </c>
      <c r="C131" s="254" t="s">
        <v>844</v>
      </c>
      <c r="D131" s="255" t="s">
        <v>33</v>
      </c>
      <c r="E131" s="253">
        <v>6</v>
      </c>
      <c r="F131" s="253">
        <v>55</v>
      </c>
      <c r="G131" s="253">
        <v>373</v>
      </c>
    </row>
    <row r="132" spans="1:7" ht="15">
      <c r="A132" s="253" t="s">
        <v>845</v>
      </c>
      <c r="B132" s="253" t="s">
        <v>828</v>
      </c>
      <c r="C132" s="254" t="s">
        <v>846</v>
      </c>
      <c r="D132" s="255" t="s">
        <v>33</v>
      </c>
      <c r="E132" s="253">
        <v>8</v>
      </c>
      <c r="F132" s="253">
        <v>55</v>
      </c>
      <c r="G132" s="253">
        <v>448</v>
      </c>
    </row>
    <row r="133" spans="1:7" ht="15">
      <c r="A133" s="253" t="s">
        <v>847</v>
      </c>
      <c r="B133" s="253" t="s">
        <v>828</v>
      </c>
      <c r="C133" s="254" t="s">
        <v>848</v>
      </c>
      <c r="D133" s="255" t="s">
        <v>33</v>
      </c>
      <c r="E133" s="253">
        <v>8</v>
      </c>
      <c r="F133" s="253">
        <v>55</v>
      </c>
      <c r="G133" s="253">
        <v>468</v>
      </c>
    </row>
    <row r="134" spans="1:7" ht="15">
      <c r="A134" s="253" t="s">
        <v>847</v>
      </c>
      <c r="B134" s="253" t="s">
        <v>828</v>
      </c>
      <c r="C134" s="254" t="s">
        <v>849</v>
      </c>
      <c r="D134" s="255" t="s">
        <v>33</v>
      </c>
      <c r="E134" s="253">
        <v>8</v>
      </c>
      <c r="F134" s="253">
        <v>55</v>
      </c>
      <c r="G134" s="253">
        <v>496</v>
      </c>
    </row>
    <row r="135" spans="1:7" ht="15">
      <c r="A135" s="253" t="s">
        <v>850</v>
      </c>
      <c r="B135" s="253" t="s">
        <v>828</v>
      </c>
      <c r="C135" s="254" t="s">
        <v>851</v>
      </c>
      <c r="D135" s="255" t="s">
        <v>33</v>
      </c>
      <c r="E135" s="253">
        <v>9</v>
      </c>
      <c r="F135" s="253">
        <v>55</v>
      </c>
      <c r="G135" s="253">
        <v>504</v>
      </c>
    </row>
    <row r="136" spans="1:7" ht="15">
      <c r="A136" s="253" t="s">
        <v>852</v>
      </c>
      <c r="B136" s="253" t="s">
        <v>35</v>
      </c>
      <c r="C136" s="254" t="s">
        <v>853</v>
      </c>
      <c r="D136" s="255" t="s">
        <v>32</v>
      </c>
      <c r="E136" s="253">
        <v>1</v>
      </c>
      <c r="F136" s="253">
        <v>7</v>
      </c>
      <c r="G136" s="253">
        <v>10</v>
      </c>
    </row>
    <row r="137" spans="1:7" ht="15">
      <c r="A137" s="253" t="s">
        <v>854</v>
      </c>
      <c r="B137" s="253" t="s">
        <v>35</v>
      </c>
      <c r="C137" s="254" t="s">
        <v>855</v>
      </c>
      <c r="D137" s="255" t="s">
        <v>32</v>
      </c>
      <c r="E137" s="253">
        <v>2</v>
      </c>
      <c r="F137" s="253">
        <v>7</v>
      </c>
      <c r="G137" s="253">
        <v>21</v>
      </c>
    </row>
    <row r="138" spans="1:7" ht="15">
      <c r="A138" s="253" t="s">
        <v>856</v>
      </c>
      <c r="B138" s="253" t="s">
        <v>36</v>
      </c>
      <c r="C138" s="254" t="s">
        <v>857</v>
      </c>
      <c r="D138" s="255" t="s">
        <v>32</v>
      </c>
      <c r="E138" s="253">
        <v>1</v>
      </c>
      <c r="F138" s="253">
        <v>9</v>
      </c>
      <c r="G138" s="253">
        <v>11</v>
      </c>
    </row>
    <row r="139" spans="1:7" ht="15">
      <c r="A139" s="253" t="s">
        <v>858</v>
      </c>
      <c r="B139" s="253" t="s">
        <v>36</v>
      </c>
      <c r="C139" s="254" t="s">
        <v>859</v>
      </c>
      <c r="D139" s="255" t="s">
        <v>32</v>
      </c>
      <c r="E139" s="253">
        <v>2</v>
      </c>
      <c r="F139" s="253">
        <v>9</v>
      </c>
      <c r="G139" s="253">
        <v>23</v>
      </c>
    </row>
    <row r="140" spans="1:7" ht="15">
      <c r="A140" s="253" t="s">
        <v>860</v>
      </c>
      <c r="B140" s="253" t="s">
        <v>36</v>
      </c>
      <c r="C140" s="254" t="s">
        <v>861</v>
      </c>
      <c r="D140" s="255" t="s">
        <v>32</v>
      </c>
      <c r="E140" s="253">
        <v>3</v>
      </c>
      <c r="F140" s="253">
        <v>9</v>
      </c>
      <c r="G140" s="253">
        <v>34</v>
      </c>
    </row>
    <row r="141" spans="1:7" ht="15">
      <c r="A141" s="253"/>
      <c r="B141" s="253"/>
      <c r="C141" s="254"/>
      <c r="D141" s="255"/>
      <c r="E141" s="253"/>
      <c r="F141" s="253"/>
      <c r="G141" s="253"/>
    </row>
    <row r="142" spans="1:7" ht="15">
      <c r="A142" s="253"/>
      <c r="B142" s="253"/>
      <c r="C142" s="248" t="s">
        <v>37</v>
      </c>
      <c r="D142" s="255"/>
      <c r="E142" s="253"/>
      <c r="F142" s="253"/>
      <c r="G142" s="253"/>
    </row>
    <row r="143" spans="1:7" ht="15">
      <c r="A143" s="253" t="s">
        <v>38</v>
      </c>
      <c r="B143" s="253" t="s">
        <v>34</v>
      </c>
      <c r="C143" s="254" t="s">
        <v>39</v>
      </c>
      <c r="D143" s="255" t="s">
        <v>32</v>
      </c>
      <c r="E143" s="253">
        <v>1</v>
      </c>
      <c r="F143" s="253">
        <v>5</v>
      </c>
      <c r="G143" s="253">
        <v>9</v>
      </c>
    </row>
    <row r="144" spans="1:7" ht="15">
      <c r="A144" s="253" t="s">
        <v>40</v>
      </c>
      <c r="B144" s="253" t="s">
        <v>34</v>
      </c>
      <c r="C144" s="254" t="s">
        <v>41</v>
      </c>
      <c r="D144" s="255" t="s">
        <v>32</v>
      </c>
      <c r="E144" s="253">
        <v>2</v>
      </c>
      <c r="F144" s="253">
        <v>5</v>
      </c>
      <c r="G144" s="253">
        <v>20</v>
      </c>
    </row>
    <row r="145" spans="1:7" ht="15">
      <c r="A145" s="253" t="s">
        <v>42</v>
      </c>
      <c r="B145" s="253" t="s">
        <v>35</v>
      </c>
      <c r="C145" s="254" t="s">
        <v>43</v>
      </c>
      <c r="D145" s="255" t="s">
        <v>32</v>
      </c>
      <c r="E145" s="253">
        <v>1</v>
      </c>
      <c r="F145" s="253">
        <v>7</v>
      </c>
      <c r="G145" s="253">
        <v>10</v>
      </c>
    </row>
    <row r="146" spans="1:7" ht="15">
      <c r="A146" s="253" t="s">
        <v>44</v>
      </c>
      <c r="B146" s="253" t="s">
        <v>35</v>
      </c>
      <c r="C146" s="254" t="s">
        <v>45</v>
      </c>
      <c r="D146" s="255" t="s">
        <v>32</v>
      </c>
      <c r="E146" s="253">
        <v>2</v>
      </c>
      <c r="F146" s="253">
        <v>7</v>
      </c>
      <c r="G146" s="253">
        <v>21</v>
      </c>
    </row>
    <row r="147" spans="1:7" ht="15">
      <c r="A147" s="253" t="s">
        <v>46</v>
      </c>
      <c r="B147" s="253" t="s">
        <v>47</v>
      </c>
      <c r="C147" s="254" t="s">
        <v>48</v>
      </c>
      <c r="D147" s="255" t="s">
        <v>32</v>
      </c>
      <c r="E147" s="253">
        <v>1</v>
      </c>
      <c r="F147" s="253">
        <v>8</v>
      </c>
      <c r="G147" s="253">
        <v>12</v>
      </c>
    </row>
    <row r="148" spans="1:7" ht="15">
      <c r="A148" s="253" t="s">
        <v>49</v>
      </c>
      <c r="B148" s="253" t="s">
        <v>47</v>
      </c>
      <c r="C148" s="254" t="s">
        <v>50</v>
      </c>
      <c r="D148" s="255" t="s">
        <v>32</v>
      </c>
      <c r="E148" s="253">
        <v>2</v>
      </c>
      <c r="F148" s="253">
        <v>8</v>
      </c>
      <c r="G148" s="253">
        <v>24</v>
      </c>
    </row>
    <row r="149" spans="1:7" ht="15">
      <c r="A149" s="253" t="s">
        <v>51</v>
      </c>
      <c r="B149" s="253" t="s">
        <v>36</v>
      </c>
      <c r="C149" s="254" t="s">
        <v>52</v>
      </c>
      <c r="D149" s="255" t="s">
        <v>32</v>
      </c>
      <c r="E149" s="253">
        <v>1</v>
      </c>
      <c r="F149" s="253">
        <v>9</v>
      </c>
      <c r="G149" s="253">
        <v>12</v>
      </c>
    </row>
    <row r="150" spans="1:7" ht="15">
      <c r="A150" s="253" t="s">
        <v>53</v>
      </c>
      <c r="B150" s="253" t="s">
        <v>36</v>
      </c>
      <c r="C150" s="254" t="s">
        <v>54</v>
      </c>
      <c r="D150" s="255" t="s">
        <v>32</v>
      </c>
      <c r="E150" s="253">
        <v>2</v>
      </c>
      <c r="F150" s="253">
        <v>9</v>
      </c>
      <c r="G150" s="253">
        <v>20</v>
      </c>
    </row>
    <row r="151" spans="1:7" ht="15">
      <c r="A151" s="253" t="s">
        <v>55</v>
      </c>
      <c r="B151" s="253" t="s">
        <v>56</v>
      </c>
      <c r="C151" s="254" t="s">
        <v>57</v>
      </c>
      <c r="D151" s="255"/>
      <c r="E151" s="253">
        <v>2</v>
      </c>
      <c r="F151" s="253">
        <v>10</v>
      </c>
      <c r="G151" s="253">
        <v>20</v>
      </c>
    </row>
    <row r="152" spans="1:7" ht="15">
      <c r="A152" s="253" t="s">
        <v>58</v>
      </c>
      <c r="B152" s="253" t="s">
        <v>59</v>
      </c>
      <c r="C152" s="254" t="s">
        <v>60</v>
      </c>
      <c r="D152" s="255"/>
      <c r="E152" s="253">
        <v>1</v>
      </c>
      <c r="F152" s="253">
        <v>15</v>
      </c>
      <c r="G152" s="253">
        <v>15</v>
      </c>
    </row>
    <row r="153" spans="1:7" ht="15">
      <c r="A153" s="253" t="s">
        <v>61</v>
      </c>
      <c r="B153" s="253" t="s">
        <v>59</v>
      </c>
      <c r="C153" s="254" t="s">
        <v>62</v>
      </c>
      <c r="D153" s="255"/>
      <c r="E153" s="253">
        <v>2</v>
      </c>
      <c r="F153" s="253">
        <v>15</v>
      </c>
      <c r="G153" s="253">
        <v>30</v>
      </c>
    </row>
    <row r="154" spans="1:7" ht="15">
      <c r="A154" s="253" t="s">
        <v>63</v>
      </c>
      <c r="B154" s="253" t="s">
        <v>64</v>
      </c>
      <c r="C154" s="254" t="s">
        <v>65</v>
      </c>
      <c r="D154" s="255"/>
      <c r="E154" s="253">
        <v>1</v>
      </c>
      <c r="F154" s="253">
        <v>20</v>
      </c>
      <c r="G154" s="253">
        <v>20</v>
      </c>
    </row>
    <row r="155" spans="1:7" ht="15">
      <c r="A155" s="253" t="s">
        <v>66</v>
      </c>
      <c r="B155" s="253" t="s">
        <v>64</v>
      </c>
      <c r="C155" s="254" t="s">
        <v>67</v>
      </c>
      <c r="D155" s="255"/>
      <c r="E155" s="253">
        <v>2</v>
      </c>
      <c r="F155" s="253">
        <v>20</v>
      </c>
      <c r="G155" s="253">
        <v>40</v>
      </c>
    </row>
    <row r="156" spans="1:7" ht="15">
      <c r="A156" s="253" t="s">
        <v>68</v>
      </c>
      <c r="B156" s="253" t="s">
        <v>69</v>
      </c>
      <c r="C156" s="254" t="s">
        <v>70</v>
      </c>
      <c r="D156" s="255"/>
      <c r="E156" s="253">
        <v>1</v>
      </c>
      <c r="F156" s="253">
        <v>25</v>
      </c>
      <c r="G156" s="253">
        <v>25</v>
      </c>
    </row>
    <row r="157" spans="1:7" ht="15">
      <c r="A157" s="253" t="s">
        <v>71</v>
      </c>
      <c r="B157" s="253" t="s">
        <v>69</v>
      </c>
      <c r="C157" s="254" t="s">
        <v>72</v>
      </c>
      <c r="D157" s="255"/>
      <c r="E157" s="253">
        <v>2</v>
      </c>
      <c r="F157" s="253">
        <v>25</v>
      </c>
      <c r="G157" s="253">
        <v>50</v>
      </c>
    </row>
    <row r="158" spans="1:7" ht="15">
      <c r="A158" s="253" t="s">
        <v>73</v>
      </c>
      <c r="B158" s="253" t="s">
        <v>74</v>
      </c>
      <c r="C158" s="254" t="s">
        <v>75</v>
      </c>
      <c r="D158" s="255"/>
      <c r="E158" s="253">
        <v>1</v>
      </c>
      <c r="F158" s="253">
        <v>34</v>
      </c>
      <c r="G158" s="253">
        <v>34</v>
      </c>
    </row>
    <row r="159" spans="1:7" ht="15">
      <c r="A159" s="253" t="s">
        <v>76</v>
      </c>
      <c r="B159" s="253" t="s">
        <v>74</v>
      </c>
      <c r="C159" s="254" t="s">
        <v>77</v>
      </c>
      <c r="D159" s="255"/>
      <c r="E159" s="253">
        <v>2</v>
      </c>
      <c r="F159" s="253">
        <v>34</v>
      </c>
      <c r="G159" s="253">
        <v>68</v>
      </c>
    </row>
    <row r="160" spans="1:7" ht="15">
      <c r="A160" s="253" t="s">
        <v>78</v>
      </c>
      <c r="B160" s="253" t="s">
        <v>79</v>
      </c>
      <c r="C160" s="254" t="s">
        <v>80</v>
      </c>
      <c r="D160" s="255"/>
      <c r="E160" s="253">
        <v>1</v>
      </c>
      <c r="F160" s="253">
        <v>40</v>
      </c>
      <c r="G160" s="253">
        <v>40</v>
      </c>
    </row>
    <row r="161" spans="1:7" ht="15">
      <c r="A161" s="253" t="s">
        <v>81</v>
      </c>
      <c r="B161" s="253" t="s">
        <v>79</v>
      </c>
      <c r="C161" s="254" t="s">
        <v>82</v>
      </c>
      <c r="D161" s="255"/>
      <c r="E161" s="253">
        <v>2</v>
      </c>
      <c r="F161" s="253">
        <v>40</v>
      </c>
      <c r="G161" s="253">
        <v>80</v>
      </c>
    </row>
    <row r="162" spans="1:7" ht="15">
      <c r="A162" s="256" t="s">
        <v>83</v>
      </c>
      <c r="B162" s="256" t="s">
        <v>84</v>
      </c>
      <c r="C162" s="254" t="s">
        <v>85</v>
      </c>
      <c r="D162" s="255"/>
      <c r="E162" s="253">
        <v>1</v>
      </c>
      <c r="F162" s="253">
        <v>5</v>
      </c>
      <c r="G162" s="253">
        <v>5</v>
      </c>
    </row>
    <row r="163" spans="1:7" ht="15">
      <c r="A163" s="253" t="s">
        <v>86</v>
      </c>
      <c r="B163" s="253" t="s">
        <v>84</v>
      </c>
      <c r="C163" s="254" t="s">
        <v>87</v>
      </c>
      <c r="D163" s="255"/>
      <c r="E163" s="253">
        <v>2</v>
      </c>
      <c r="F163" s="253">
        <v>5</v>
      </c>
      <c r="G163" s="253">
        <v>10</v>
      </c>
    </row>
    <row r="164" spans="1:7" ht="15">
      <c r="A164" s="253" t="s">
        <v>88</v>
      </c>
      <c r="B164" s="253" t="s">
        <v>89</v>
      </c>
      <c r="C164" s="254" t="s">
        <v>90</v>
      </c>
      <c r="D164" s="255"/>
      <c r="E164" s="253">
        <v>2</v>
      </c>
      <c r="F164" s="253">
        <v>50</v>
      </c>
      <c r="G164" s="253">
        <v>100</v>
      </c>
    </row>
    <row r="165" spans="1:7" ht="15">
      <c r="A165" s="253" t="s">
        <v>91</v>
      </c>
      <c r="B165" s="253" t="s">
        <v>92</v>
      </c>
      <c r="C165" s="254" t="s">
        <v>93</v>
      </c>
      <c r="D165" s="255"/>
      <c r="E165" s="253">
        <v>1</v>
      </c>
      <c r="F165" s="253">
        <v>7.5</v>
      </c>
      <c r="G165" s="253">
        <v>8</v>
      </c>
    </row>
    <row r="166" spans="1:7" ht="15">
      <c r="A166" s="253" t="s">
        <v>94</v>
      </c>
      <c r="B166" s="253" t="s">
        <v>92</v>
      </c>
      <c r="C166" s="254" t="s">
        <v>95</v>
      </c>
      <c r="D166" s="255"/>
      <c r="E166" s="253">
        <v>2</v>
      </c>
      <c r="F166" s="253">
        <v>7.5</v>
      </c>
      <c r="G166" s="253">
        <v>15</v>
      </c>
    </row>
    <row r="167" spans="1:7" ht="15">
      <c r="A167" s="253" t="s">
        <v>96</v>
      </c>
      <c r="B167" s="253" t="s">
        <v>97</v>
      </c>
      <c r="C167" s="254" t="s">
        <v>98</v>
      </c>
      <c r="D167" s="255"/>
      <c r="E167" s="253">
        <v>1</v>
      </c>
      <c r="F167" s="253">
        <v>0.5</v>
      </c>
      <c r="G167" s="253">
        <v>0.5</v>
      </c>
    </row>
    <row r="168" spans="1:7" ht="15">
      <c r="A168" s="253" t="s">
        <v>99</v>
      </c>
      <c r="B168" s="253" t="s">
        <v>97</v>
      </c>
      <c r="C168" s="254" t="s">
        <v>100</v>
      </c>
      <c r="D168" s="255"/>
      <c r="E168" s="253">
        <v>2</v>
      </c>
      <c r="F168" s="253">
        <v>0.5</v>
      </c>
      <c r="G168" s="253">
        <v>1</v>
      </c>
    </row>
    <row r="169" spans="1:7" ht="15">
      <c r="A169" s="253" t="s">
        <v>101</v>
      </c>
      <c r="B169" s="253" t="s">
        <v>102</v>
      </c>
      <c r="C169" s="254" t="s">
        <v>103</v>
      </c>
      <c r="D169" s="255"/>
      <c r="E169" s="253">
        <v>1</v>
      </c>
      <c r="F169" s="253">
        <v>1.5</v>
      </c>
      <c r="G169" s="253">
        <v>1.5</v>
      </c>
    </row>
    <row r="170" spans="1:7" ht="15">
      <c r="A170" s="253" t="s">
        <v>104</v>
      </c>
      <c r="B170" s="253" t="s">
        <v>102</v>
      </c>
      <c r="C170" s="254" t="s">
        <v>105</v>
      </c>
      <c r="D170" s="255"/>
      <c r="E170" s="253">
        <v>2</v>
      </c>
      <c r="F170" s="253">
        <v>1.5</v>
      </c>
      <c r="G170" s="253">
        <v>3</v>
      </c>
    </row>
    <row r="171" spans="1:7" ht="15">
      <c r="A171" s="253" t="s">
        <v>106</v>
      </c>
      <c r="B171" s="253" t="s">
        <v>107</v>
      </c>
      <c r="C171" s="254" t="s">
        <v>108</v>
      </c>
      <c r="D171" s="255"/>
      <c r="E171" s="253">
        <v>1</v>
      </c>
      <c r="F171" s="253">
        <v>10.5</v>
      </c>
      <c r="G171" s="253">
        <v>10.5</v>
      </c>
    </row>
    <row r="172" spans="1:7" ht="15">
      <c r="A172" s="253" t="s">
        <v>109</v>
      </c>
      <c r="B172" s="253" t="s">
        <v>107</v>
      </c>
      <c r="C172" s="254" t="s">
        <v>110</v>
      </c>
      <c r="D172" s="255"/>
      <c r="E172" s="253">
        <v>2</v>
      </c>
      <c r="F172" s="253">
        <v>10.5</v>
      </c>
      <c r="G172" s="253">
        <v>21</v>
      </c>
    </row>
    <row r="173" spans="1:7" ht="15">
      <c r="A173" s="253" t="s">
        <v>111</v>
      </c>
      <c r="B173" s="253" t="s">
        <v>112</v>
      </c>
      <c r="C173" s="254" t="s">
        <v>113</v>
      </c>
      <c r="D173" s="255"/>
      <c r="E173" s="253">
        <v>1</v>
      </c>
      <c r="F173" s="253">
        <v>2</v>
      </c>
      <c r="G173" s="253">
        <v>2</v>
      </c>
    </row>
    <row r="174" spans="1:7" ht="15">
      <c r="A174" s="253" t="s">
        <v>114</v>
      </c>
      <c r="B174" s="253" t="s">
        <v>112</v>
      </c>
      <c r="C174" s="254" t="s">
        <v>115</v>
      </c>
      <c r="D174" s="255"/>
      <c r="E174" s="253">
        <v>2</v>
      </c>
      <c r="F174" s="253">
        <v>2</v>
      </c>
      <c r="G174" s="253">
        <v>4</v>
      </c>
    </row>
    <row r="175" spans="1:7" ht="15">
      <c r="A175" s="253" t="s">
        <v>116</v>
      </c>
      <c r="B175" s="253" t="s">
        <v>117</v>
      </c>
      <c r="C175" s="254" t="s">
        <v>118</v>
      </c>
      <c r="D175" s="255"/>
      <c r="E175" s="253">
        <v>1</v>
      </c>
      <c r="F175" s="253">
        <v>3</v>
      </c>
      <c r="G175" s="253">
        <v>3</v>
      </c>
    </row>
    <row r="176" spans="1:7" ht="15">
      <c r="A176" s="253" t="s">
        <v>119</v>
      </c>
      <c r="B176" s="253" t="s">
        <v>117</v>
      </c>
      <c r="C176" s="254" t="s">
        <v>120</v>
      </c>
      <c r="D176" s="255"/>
      <c r="E176" s="253">
        <v>2</v>
      </c>
      <c r="F176" s="253">
        <v>3</v>
      </c>
      <c r="G176" s="253">
        <v>6</v>
      </c>
    </row>
    <row r="177" spans="1:7" ht="15">
      <c r="A177" s="253" t="s">
        <v>121</v>
      </c>
      <c r="B177" s="253" t="s">
        <v>122</v>
      </c>
      <c r="C177" s="254" t="s">
        <v>123</v>
      </c>
      <c r="D177" s="255"/>
      <c r="E177" s="253">
        <v>1</v>
      </c>
      <c r="F177" s="253">
        <v>5</v>
      </c>
      <c r="G177" s="253">
        <v>5</v>
      </c>
    </row>
    <row r="178" spans="1:7" ht="15">
      <c r="A178" s="253" t="s">
        <v>124</v>
      </c>
      <c r="B178" s="253" t="s">
        <v>122</v>
      </c>
      <c r="C178" s="254" t="s">
        <v>125</v>
      </c>
      <c r="D178" s="255"/>
      <c r="E178" s="253">
        <v>2</v>
      </c>
      <c r="F178" s="253">
        <v>5</v>
      </c>
      <c r="G178" s="253">
        <v>10</v>
      </c>
    </row>
    <row r="179" spans="1:7" ht="15">
      <c r="A179" s="253" t="s">
        <v>126</v>
      </c>
      <c r="B179" s="253" t="s">
        <v>127</v>
      </c>
      <c r="C179" s="254" t="s">
        <v>128</v>
      </c>
      <c r="D179" s="255"/>
      <c r="E179" s="253">
        <v>1</v>
      </c>
      <c r="F179" s="253">
        <v>8</v>
      </c>
      <c r="G179" s="253">
        <v>8</v>
      </c>
    </row>
    <row r="180" spans="1:7" ht="15">
      <c r="A180" s="253" t="s">
        <v>129</v>
      </c>
      <c r="B180" s="253" t="s">
        <v>127</v>
      </c>
      <c r="C180" s="254" t="s">
        <v>130</v>
      </c>
      <c r="D180" s="255"/>
      <c r="E180" s="253">
        <v>2</v>
      </c>
      <c r="F180" s="253">
        <v>8</v>
      </c>
      <c r="G180" s="253">
        <v>16</v>
      </c>
    </row>
    <row r="181" spans="1:7" ht="15">
      <c r="A181" s="253"/>
      <c r="B181" s="253"/>
      <c r="C181" s="254"/>
      <c r="D181" s="255"/>
      <c r="E181" s="253"/>
      <c r="F181" s="253"/>
      <c r="G181" s="253"/>
    </row>
    <row r="182" spans="1:7" ht="15">
      <c r="A182" s="253"/>
      <c r="B182" s="253"/>
      <c r="C182" s="248" t="s">
        <v>131</v>
      </c>
      <c r="D182" s="255"/>
      <c r="E182" s="253"/>
      <c r="F182" s="253"/>
      <c r="G182" s="253"/>
    </row>
    <row r="183" spans="1:7" ht="15">
      <c r="A183" s="253" t="s">
        <v>132</v>
      </c>
      <c r="B183" s="253" t="s">
        <v>133</v>
      </c>
      <c r="C183" s="254" t="s">
        <v>134</v>
      </c>
      <c r="D183" s="255" t="s">
        <v>32</v>
      </c>
      <c r="E183" s="253">
        <v>1</v>
      </c>
      <c r="F183" s="253">
        <v>15</v>
      </c>
      <c r="G183" s="253">
        <v>19</v>
      </c>
    </row>
    <row r="184" spans="1:7" ht="15">
      <c r="A184" s="253" t="s">
        <v>135</v>
      </c>
      <c r="B184" s="253" t="s">
        <v>136</v>
      </c>
      <c r="C184" s="254" t="s">
        <v>137</v>
      </c>
      <c r="D184" s="255" t="s">
        <v>32</v>
      </c>
      <c r="E184" s="253">
        <v>1</v>
      </c>
      <c r="F184" s="253">
        <v>15</v>
      </c>
      <c r="G184" s="253">
        <v>19</v>
      </c>
    </row>
    <row r="185" spans="1:7" ht="15">
      <c r="A185" s="253" t="s">
        <v>138</v>
      </c>
      <c r="B185" s="253" t="s">
        <v>133</v>
      </c>
      <c r="C185" s="254" t="s">
        <v>139</v>
      </c>
      <c r="D185" s="255" t="s">
        <v>32</v>
      </c>
      <c r="E185" s="253">
        <v>2</v>
      </c>
      <c r="F185" s="253">
        <v>15</v>
      </c>
      <c r="G185" s="253">
        <v>36</v>
      </c>
    </row>
    <row r="186" spans="1:7" ht="15">
      <c r="A186" s="253" t="s">
        <v>140</v>
      </c>
      <c r="B186" s="253" t="s">
        <v>136</v>
      </c>
      <c r="C186" s="254" t="s">
        <v>141</v>
      </c>
      <c r="D186" s="255" t="s">
        <v>32</v>
      </c>
      <c r="E186" s="253">
        <v>2</v>
      </c>
      <c r="F186" s="253">
        <v>15</v>
      </c>
      <c r="G186" s="253">
        <v>36</v>
      </c>
    </row>
    <row r="187" spans="1:7" ht="15">
      <c r="A187" s="253" t="s">
        <v>142</v>
      </c>
      <c r="B187" s="253" t="s">
        <v>143</v>
      </c>
      <c r="C187" s="254" t="s">
        <v>144</v>
      </c>
      <c r="D187" s="255" t="s">
        <v>32</v>
      </c>
      <c r="E187" s="253">
        <v>1</v>
      </c>
      <c r="F187" s="253">
        <v>35</v>
      </c>
      <c r="G187" s="253">
        <v>62</v>
      </c>
    </row>
    <row r="188" spans="1:7" ht="15">
      <c r="A188" s="253" t="s">
        <v>145</v>
      </c>
      <c r="B188" s="253" t="s">
        <v>146</v>
      </c>
      <c r="C188" s="254" t="s">
        <v>147</v>
      </c>
      <c r="D188" s="255" t="s">
        <v>33</v>
      </c>
      <c r="E188" s="253">
        <v>1</v>
      </c>
      <c r="F188" s="253">
        <v>17</v>
      </c>
      <c r="G188" s="253">
        <v>20</v>
      </c>
    </row>
    <row r="189" spans="1:7" ht="15">
      <c r="A189" s="253" t="s">
        <v>148</v>
      </c>
      <c r="B189" s="253" t="s">
        <v>146</v>
      </c>
      <c r="C189" s="254" t="s">
        <v>149</v>
      </c>
      <c r="D189" s="255" t="s">
        <v>33</v>
      </c>
      <c r="E189" s="253">
        <v>1</v>
      </c>
      <c r="F189" s="253">
        <v>17</v>
      </c>
      <c r="G189" s="253">
        <v>17</v>
      </c>
    </row>
    <row r="190" spans="1:7" ht="15">
      <c r="A190" s="253" t="s">
        <v>150</v>
      </c>
      <c r="B190" s="253" t="s">
        <v>146</v>
      </c>
      <c r="C190" s="254" t="s">
        <v>151</v>
      </c>
      <c r="D190" s="255" t="s">
        <v>33</v>
      </c>
      <c r="E190" s="253">
        <v>1</v>
      </c>
      <c r="F190" s="253">
        <v>17</v>
      </c>
      <c r="G190" s="253">
        <v>15</v>
      </c>
    </row>
    <row r="191" spans="1:7" ht="15">
      <c r="A191" s="253" t="s">
        <v>152</v>
      </c>
      <c r="B191" s="253" t="s">
        <v>146</v>
      </c>
      <c r="C191" s="254" t="s">
        <v>153</v>
      </c>
      <c r="D191" s="255" t="s">
        <v>33</v>
      </c>
      <c r="E191" s="253">
        <v>1</v>
      </c>
      <c r="F191" s="253">
        <v>17</v>
      </c>
      <c r="G191" s="253">
        <v>16</v>
      </c>
    </row>
    <row r="192" spans="1:7" ht="15">
      <c r="A192" s="253" t="s">
        <v>154</v>
      </c>
      <c r="B192" s="253" t="s">
        <v>146</v>
      </c>
      <c r="C192" s="254" t="s">
        <v>155</v>
      </c>
      <c r="D192" s="255" t="s">
        <v>33</v>
      </c>
      <c r="E192" s="253">
        <v>1</v>
      </c>
      <c r="F192" s="253">
        <v>17</v>
      </c>
      <c r="G192" s="253">
        <v>14</v>
      </c>
    </row>
    <row r="193" spans="1:7" ht="15">
      <c r="A193" s="253" t="s">
        <v>156</v>
      </c>
      <c r="B193" s="253" t="s">
        <v>146</v>
      </c>
      <c r="C193" s="254" t="s">
        <v>157</v>
      </c>
      <c r="D193" s="255" t="s">
        <v>33</v>
      </c>
      <c r="E193" s="253">
        <v>1</v>
      </c>
      <c r="F193" s="253">
        <v>17</v>
      </c>
      <c r="G193" s="253">
        <v>15</v>
      </c>
    </row>
    <row r="194" spans="1:7" ht="15">
      <c r="A194" s="253" t="s">
        <v>158</v>
      </c>
      <c r="B194" s="253" t="s">
        <v>146</v>
      </c>
      <c r="C194" s="254" t="s">
        <v>159</v>
      </c>
      <c r="D194" s="255" t="s">
        <v>33</v>
      </c>
      <c r="E194" s="253">
        <v>1</v>
      </c>
      <c r="F194" s="253">
        <v>17</v>
      </c>
      <c r="G194" s="253">
        <v>14</v>
      </c>
    </row>
    <row r="195" spans="1:18" ht="15">
      <c r="A195" s="253" t="s">
        <v>160</v>
      </c>
      <c r="B195" s="253" t="s">
        <v>146</v>
      </c>
      <c r="C195" s="254" t="s">
        <v>161</v>
      </c>
      <c r="D195" s="255" t="s">
        <v>33</v>
      </c>
      <c r="E195" s="253">
        <v>1</v>
      </c>
      <c r="F195" s="253">
        <v>17</v>
      </c>
      <c r="G195" s="253">
        <v>16</v>
      </c>
      <c r="H195" s="37"/>
      <c r="I195" s="37"/>
      <c r="J195" s="37"/>
      <c r="K195" s="37"/>
      <c r="L195" s="37"/>
      <c r="M195" s="37"/>
      <c r="N195" s="37"/>
      <c r="O195" s="37"/>
      <c r="P195" s="37"/>
      <c r="Q195" s="37"/>
      <c r="R195" s="37"/>
    </row>
    <row r="196" spans="1:18" ht="15">
      <c r="A196" s="253" t="s">
        <v>162</v>
      </c>
      <c r="B196" s="253" t="s">
        <v>146</v>
      </c>
      <c r="C196" s="254" t="s">
        <v>163</v>
      </c>
      <c r="D196" s="255" t="s">
        <v>33</v>
      </c>
      <c r="E196" s="253">
        <v>1</v>
      </c>
      <c r="F196" s="253">
        <v>17</v>
      </c>
      <c r="G196" s="253">
        <v>16</v>
      </c>
      <c r="H196" s="37"/>
      <c r="I196" s="37"/>
      <c r="J196" s="37"/>
      <c r="K196" s="37"/>
      <c r="L196" s="37"/>
      <c r="M196" s="37"/>
      <c r="N196" s="37"/>
      <c r="O196" s="37"/>
      <c r="P196" s="37"/>
      <c r="Q196" s="37"/>
      <c r="R196" s="37"/>
    </row>
    <row r="197" spans="1:18" ht="15">
      <c r="A197" s="253" t="s">
        <v>164</v>
      </c>
      <c r="B197" s="253" t="s">
        <v>146</v>
      </c>
      <c r="C197" s="254" t="s">
        <v>165</v>
      </c>
      <c r="D197" s="255" t="s">
        <v>33</v>
      </c>
      <c r="E197" s="253">
        <v>1</v>
      </c>
      <c r="F197" s="253">
        <v>17</v>
      </c>
      <c r="G197" s="253">
        <v>17</v>
      </c>
      <c r="H197" s="37"/>
      <c r="I197" s="37"/>
      <c r="J197" s="37"/>
      <c r="K197" s="37"/>
      <c r="L197" s="37"/>
      <c r="M197" s="37"/>
      <c r="N197" s="37"/>
      <c r="O197" s="37"/>
      <c r="P197" s="37"/>
      <c r="Q197" s="37"/>
      <c r="R197" s="37"/>
    </row>
    <row r="198" spans="1:18" ht="15">
      <c r="A198" s="253" t="s">
        <v>166</v>
      </c>
      <c r="B198" s="253" t="s">
        <v>146</v>
      </c>
      <c r="C198" s="254" t="s">
        <v>167</v>
      </c>
      <c r="D198" s="255" t="s">
        <v>33</v>
      </c>
      <c r="E198" s="253">
        <v>1</v>
      </c>
      <c r="F198" s="253">
        <v>17</v>
      </c>
      <c r="G198" s="253">
        <v>17</v>
      </c>
      <c r="H198" s="37"/>
      <c r="I198" s="37"/>
      <c r="J198" s="37"/>
      <c r="K198" s="37"/>
      <c r="L198" s="37"/>
      <c r="M198" s="37"/>
      <c r="N198" s="37"/>
      <c r="O198" s="37"/>
      <c r="P198" s="37"/>
      <c r="Q198" s="37"/>
      <c r="R198" s="37"/>
    </row>
    <row r="199" spans="1:18" ht="15">
      <c r="A199" s="253" t="s">
        <v>168</v>
      </c>
      <c r="B199" s="253" t="s">
        <v>146</v>
      </c>
      <c r="C199" s="254" t="s">
        <v>169</v>
      </c>
      <c r="D199" s="255" t="s">
        <v>33</v>
      </c>
      <c r="E199" s="253">
        <v>1</v>
      </c>
      <c r="F199" s="253">
        <v>17</v>
      </c>
      <c r="G199" s="253">
        <v>15</v>
      </c>
      <c r="H199" s="37"/>
      <c r="I199" s="37"/>
      <c r="J199" s="37"/>
      <c r="K199" s="37"/>
      <c r="L199" s="37"/>
      <c r="M199" s="37"/>
      <c r="N199" s="37"/>
      <c r="O199" s="37"/>
      <c r="P199" s="37"/>
      <c r="Q199" s="37"/>
      <c r="R199" s="37"/>
    </row>
    <row r="200" spans="1:18" ht="15">
      <c r="A200" s="256" t="s">
        <v>170</v>
      </c>
      <c r="B200" s="256" t="s">
        <v>146</v>
      </c>
      <c r="C200" s="257" t="s">
        <v>171</v>
      </c>
      <c r="D200" s="258" t="s">
        <v>32</v>
      </c>
      <c r="E200" s="256">
        <v>1</v>
      </c>
      <c r="F200" s="256">
        <v>17</v>
      </c>
      <c r="G200" s="256">
        <v>24</v>
      </c>
      <c r="H200" s="37"/>
      <c r="I200" s="37"/>
      <c r="J200" s="37"/>
      <c r="K200" s="37"/>
      <c r="L200" s="37"/>
      <c r="M200" s="37"/>
      <c r="N200" s="37"/>
      <c r="O200" s="37"/>
      <c r="P200" s="37"/>
      <c r="Q200" s="37"/>
      <c r="R200" s="37"/>
    </row>
    <row r="201" spans="1:18" ht="15">
      <c r="A201" s="253" t="s">
        <v>172</v>
      </c>
      <c r="B201" s="253" t="s">
        <v>173</v>
      </c>
      <c r="C201" s="254" t="s">
        <v>174</v>
      </c>
      <c r="D201" s="255" t="s">
        <v>33</v>
      </c>
      <c r="E201" s="253">
        <v>1</v>
      </c>
      <c r="F201" s="253">
        <v>14</v>
      </c>
      <c r="G201" s="253">
        <v>18</v>
      </c>
      <c r="H201" s="37"/>
      <c r="I201" s="37"/>
      <c r="J201" s="37"/>
      <c r="K201" s="37"/>
      <c r="L201" s="37"/>
      <c r="M201" s="37"/>
      <c r="N201" s="37"/>
      <c r="O201" s="37"/>
      <c r="P201" s="37"/>
      <c r="Q201" s="37"/>
      <c r="R201" s="37"/>
    </row>
    <row r="202" spans="1:18" ht="15">
      <c r="A202" s="253" t="s">
        <v>175</v>
      </c>
      <c r="B202" s="253" t="s">
        <v>176</v>
      </c>
      <c r="C202" s="254" t="s">
        <v>177</v>
      </c>
      <c r="D202" s="255" t="s">
        <v>178</v>
      </c>
      <c r="E202" s="253">
        <v>1</v>
      </c>
      <c r="F202" s="253">
        <v>20</v>
      </c>
      <c r="G202" s="253">
        <v>26</v>
      </c>
      <c r="H202" s="37"/>
      <c r="I202" s="37"/>
      <c r="J202" s="37"/>
      <c r="K202" s="37"/>
      <c r="L202" s="37"/>
      <c r="M202" s="37"/>
      <c r="N202" s="37"/>
      <c r="O202" s="37"/>
      <c r="P202" s="37"/>
      <c r="Q202" s="37"/>
      <c r="R202" s="37"/>
    </row>
    <row r="203" spans="1:18" ht="15">
      <c r="A203" s="253" t="s">
        <v>179</v>
      </c>
      <c r="B203" s="253" t="s">
        <v>176</v>
      </c>
      <c r="C203" s="254" t="s">
        <v>177</v>
      </c>
      <c r="D203" s="255" t="s">
        <v>32</v>
      </c>
      <c r="E203" s="253">
        <v>1</v>
      </c>
      <c r="F203" s="253">
        <v>20</v>
      </c>
      <c r="G203" s="253">
        <v>28</v>
      </c>
      <c r="H203" s="37"/>
      <c r="I203" s="37"/>
      <c r="J203" s="37"/>
      <c r="K203" s="37"/>
      <c r="L203" s="37"/>
      <c r="M203" s="37"/>
      <c r="N203" s="37"/>
      <c r="O203" s="37"/>
      <c r="P203" s="37"/>
      <c r="Q203" s="37"/>
      <c r="R203" s="37"/>
    </row>
    <row r="204" spans="1:18" ht="15">
      <c r="A204" s="253" t="s">
        <v>180</v>
      </c>
      <c r="B204" s="253" t="s">
        <v>181</v>
      </c>
      <c r="C204" s="254" t="s">
        <v>182</v>
      </c>
      <c r="D204" s="255" t="s">
        <v>33</v>
      </c>
      <c r="E204" s="253">
        <v>1</v>
      </c>
      <c r="F204" s="253">
        <v>24</v>
      </c>
      <c r="G204" s="253">
        <v>29</v>
      </c>
      <c r="H204" s="37"/>
      <c r="I204" s="37"/>
      <c r="J204" s="37"/>
      <c r="K204" s="37"/>
      <c r="L204" s="37"/>
      <c r="M204" s="37"/>
      <c r="N204" s="37"/>
      <c r="O204" s="37"/>
      <c r="P204" s="37"/>
      <c r="Q204" s="37"/>
      <c r="R204" s="37"/>
    </row>
    <row r="205" spans="1:18" ht="15">
      <c r="A205" s="253" t="s">
        <v>183</v>
      </c>
      <c r="B205" s="253" t="s">
        <v>143</v>
      </c>
      <c r="C205" s="254" t="s">
        <v>184</v>
      </c>
      <c r="D205" s="255" t="s">
        <v>32</v>
      </c>
      <c r="E205" s="253">
        <v>2</v>
      </c>
      <c r="F205" s="253">
        <v>35</v>
      </c>
      <c r="G205" s="253">
        <v>90</v>
      </c>
      <c r="H205" s="37"/>
      <c r="I205" s="37"/>
      <c r="J205" s="37"/>
      <c r="K205" s="37"/>
      <c r="L205" s="37"/>
      <c r="M205" s="37"/>
      <c r="N205" s="37"/>
      <c r="O205" s="37"/>
      <c r="P205" s="37"/>
      <c r="Q205" s="37"/>
      <c r="R205" s="37"/>
    </row>
    <row r="206" spans="1:18" ht="15">
      <c r="A206" s="253" t="s">
        <v>185</v>
      </c>
      <c r="B206" s="253" t="s">
        <v>181</v>
      </c>
      <c r="C206" s="254" t="s">
        <v>186</v>
      </c>
      <c r="D206" s="255" t="s">
        <v>33</v>
      </c>
      <c r="E206" s="253">
        <v>2</v>
      </c>
      <c r="F206" s="253">
        <v>24</v>
      </c>
      <c r="G206" s="253">
        <v>55</v>
      </c>
      <c r="H206" s="37"/>
      <c r="I206" s="37"/>
      <c r="J206" s="37"/>
      <c r="K206" s="37"/>
      <c r="L206" s="37"/>
      <c r="M206" s="37"/>
      <c r="N206" s="37"/>
      <c r="O206" s="37"/>
      <c r="P206" s="37"/>
      <c r="Q206" s="37"/>
      <c r="R206" s="37"/>
    </row>
    <row r="207" spans="1:18" ht="15">
      <c r="A207" s="253" t="s">
        <v>187</v>
      </c>
      <c r="B207" s="253" t="s">
        <v>146</v>
      </c>
      <c r="C207" s="254" t="s">
        <v>188</v>
      </c>
      <c r="D207" s="255" t="s">
        <v>178</v>
      </c>
      <c r="E207" s="253">
        <v>2</v>
      </c>
      <c r="F207" s="253">
        <v>17</v>
      </c>
      <c r="G207" s="253">
        <v>45</v>
      </c>
      <c r="H207" s="37"/>
      <c r="I207" s="37"/>
      <c r="J207" s="37"/>
      <c r="K207" s="37"/>
      <c r="L207" s="37"/>
      <c r="M207" s="37"/>
      <c r="N207" s="37"/>
      <c r="O207" s="37"/>
      <c r="P207" s="37"/>
      <c r="Q207" s="37"/>
      <c r="R207" s="37"/>
    </row>
    <row r="208" spans="1:18" ht="15">
      <c r="A208" s="253" t="s">
        <v>189</v>
      </c>
      <c r="B208" s="253" t="s">
        <v>146</v>
      </c>
      <c r="C208" s="254" t="s">
        <v>190</v>
      </c>
      <c r="D208" s="255" t="s">
        <v>33</v>
      </c>
      <c r="E208" s="253">
        <v>2</v>
      </c>
      <c r="F208" s="253">
        <v>17</v>
      </c>
      <c r="G208" s="253">
        <v>33</v>
      </c>
      <c r="H208" s="37"/>
      <c r="I208" s="37"/>
      <c r="J208" s="37"/>
      <c r="K208" s="37"/>
      <c r="L208" s="37"/>
      <c r="M208" s="37"/>
      <c r="N208" s="37"/>
      <c r="O208" s="37"/>
      <c r="P208" s="37"/>
      <c r="Q208" s="37"/>
      <c r="R208" s="37"/>
    </row>
    <row r="209" spans="1:18" ht="15">
      <c r="A209" s="253" t="s">
        <v>191</v>
      </c>
      <c r="B209" s="253" t="s">
        <v>146</v>
      </c>
      <c r="C209" s="254" t="s">
        <v>192</v>
      </c>
      <c r="D209" s="255" t="s">
        <v>33</v>
      </c>
      <c r="E209" s="253">
        <v>2</v>
      </c>
      <c r="F209" s="253">
        <v>17</v>
      </c>
      <c r="G209" s="253">
        <v>31</v>
      </c>
      <c r="H209" s="37"/>
      <c r="I209" s="37"/>
      <c r="J209" s="37"/>
      <c r="K209" s="37"/>
      <c r="L209" s="37"/>
      <c r="M209" s="37"/>
      <c r="N209" s="37"/>
      <c r="O209" s="37"/>
      <c r="P209" s="37"/>
      <c r="Q209" s="37"/>
      <c r="R209" s="37"/>
    </row>
    <row r="210" spans="1:18" ht="15">
      <c r="A210" s="253" t="s">
        <v>193</v>
      </c>
      <c r="B210" s="253" t="s">
        <v>146</v>
      </c>
      <c r="C210" s="254" t="s">
        <v>194</v>
      </c>
      <c r="D210" s="255" t="s">
        <v>33</v>
      </c>
      <c r="E210" s="253">
        <v>2</v>
      </c>
      <c r="F210" s="253">
        <v>17</v>
      </c>
      <c r="G210" s="253">
        <v>28</v>
      </c>
      <c r="H210" s="37"/>
      <c r="I210" s="37"/>
      <c r="J210" s="37"/>
      <c r="K210" s="37"/>
      <c r="L210" s="37"/>
      <c r="M210" s="37"/>
      <c r="N210" s="37"/>
      <c r="O210" s="37"/>
      <c r="P210" s="37"/>
      <c r="Q210" s="37"/>
      <c r="R210" s="37"/>
    </row>
    <row r="211" spans="1:18" ht="15">
      <c r="A211" s="253" t="s">
        <v>195</v>
      </c>
      <c r="B211" s="253" t="s">
        <v>146</v>
      </c>
      <c r="C211" s="254" t="s">
        <v>196</v>
      </c>
      <c r="D211" s="255" t="s">
        <v>33</v>
      </c>
      <c r="E211" s="253">
        <v>2</v>
      </c>
      <c r="F211" s="253">
        <v>17</v>
      </c>
      <c r="G211" s="253">
        <v>29</v>
      </c>
      <c r="H211" s="37"/>
      <c r="I211" s="37"/>
      <c r="J211" s="37"/>
      <c r="K211" s="37"/>
      <c r="L211" s="37"/>
      <c r="M211" s="37"/>
      <c r="N211" s="37"/>
      <c r="O211" s="37"/>
      <c r="P211" s="37"/>
      <c r="Q211" s="37"/>
      <c r="R211" s="37"/>
    </row>
    <row r="212" spans="1:18" ht="15">
      <c r="A212" s="253" t="s">
        <v>197</v>
      </c>
      <c r="B212" s="253" t="s">
        <v>146</v>
      </c>
      <c r="C212" s="254" t="s">
        <v>198</v>
      </c>
      <c r="D212" s="255" t="s">
        <v>33</v>
      </c>
      <c r="E212" s="253">
        <v>2</v>
      </c>
      <c r="F212" s="253">
        <v>17</v>
      </c>
      <c r="G212" s="253">
        <v>31</v>
      </c>
      <c r="H212" s="37"/>
      <c r="I212" s="37"/>
      <c r="J212" s="37"/>
      <c r="K212" s="37"/>
      <c r="L212" s="37"/>
      <c r="M212" s="37"/>
      <c r="N212" s="37"/>
      <c r="O212" s="37"/>
      <c r="P212" s="37"/>
      <c r="Q212" s="37"/>
      <c r="R212" s="37"/>
    </row>
    <row r="213" spans="1:18" ht="15">
      <c r="A213" s="253" t="s">
        <v>199</v>
      </c>
      <c r="B213" s="253" t="s">
        <v>146</v>
      </c>
      <c r="C213" s="254" t="s">
        <v>200</v>
      </c>
      <c r="D213" s="255" t="s">
        <v>33</v>
      </c>
      <c r="E213" s="253">
        <v>2</v>
      </c>
      <c r="F213" s="253">
        <v>17</v>
      </c>
      <c r="G213" s="253">
        <v>34</v>
      </c>
      <c r="H213" s="37"/>
      <c r="I213" s="37"/>
      <c r="J213" s="37"/>
      <c r="K213" s="37"/>
      <c r="L213" s="37"/>
      <c r="M213" s="37"/>
      <c r="N213" s="37"/>
      <c r="O213" s="37"/>
      <c r="P213" s="37"/>
      <c r="Q213" s="37"/>
      <c r="R213" s="37"/>
    </row>
    <row r="214" spans="1:18" ht="15">
      <c r="A214" s="253" t="s">
        <v>201</v>
      </c>
      <c r="B214" s="253" t="s">
        <v>146</v>
      </c>
      <c r="C214" s="254" t="s">
        <v>202</v>
      </c>
      <c r="D214" s="255" t="s">
        <v>33</v>
      </c>
      <c r="E214" s="253">
        <v>2</v>
      </c>
      <c r="F214" s="253">
        <v>17</v>
      </c>
      <c r="G214" s="253">
        <v>28</v>
      </c>
      <c r="H214" s="37"/>
      <c r="I214" s="37"/>
      <c r="J214" s="37"/>
      <c r="K214" s="37"/>
      <c r="L214" s="37"/>
      <c r="M214" s="37"/>
      <c r="N214" s="37"/>
      <c r="O214" s="37"/>
      <c r="P214" s="37"/>
      <c r="Q214" s="37"/>
      <c r="R214" s="37"/>
    </row>
    <row r="215" spans="1:18" ht="15">
      <c r="A215" s="253" t="s">
        <v>203</v>
      </c>
      <c r="B215" s="253" t="s">
        <v>173</v>
      </c>
      <c r="C215" s="254" t="s">
        <v>204</v>
      </c>
      <c r="D215" s="255" t="s">
        <v>33</v>
      </c>
      <c r="E215" s="253">
        <v>2</v>
      </c>
      <c r="F215" s="253">
        <v>14</v>
      </c>
      <c r="G215" s="253">
        <v>35</v>
      </c>
      <c r="H215" s="37"/>
      <c r="I215" s="37"/>
      <c r="J215" s="37"/>
      <c r="K215" s="37"/>
      <c r="L215" s="37"/>
      <c r="M215" s="37"/>
      <c r="N215" s="37"/>
      <c r="O215" s="37"/>
      <c r="P215" s="37"/>
      <c r="Q215" s="37"/>
      <c r="R215" s="37"/>
    </row>
    <row r="216" spans="1:18" ht="15">
      <c r="A216" s="253" t="s">
        <v>205</v>
      </c>
      <c r="B216" s="253" t="s">
        <v>176</v>
      </c>
      <c r="C216" s="254" t="s">
        <v>206</v>
      </c>
      <c r="D216" s="255" t="s">
        <v>178</v>
      </c>
      <c r="E216" s="253">
        <v>2</v>
      </c>
      <c r="F216" s="253">
        <v>20</v>
      </c>
      <c r="G216" s="253">
        <v>51</v>
      </c>
      <c r="H216" s="37"/>
      <c r="I216" s="37"/>
      <c r="J216" s="37"/>
      <c r="K216" s="37"/>
      <c r="L216" s="37"/>
      <c r="M216" s="37"/>
      <c r="N216" s="37"/>
      <c r="O216" s="37"/>
      <c r="P216" s="37"/>
      <c r="Q216" s="37"/>
      <c r="R216" s="37"/>
    </row>
    <row r="217" spans="1:18" ht="15">
      <c r="A217" s="253" t="s">
        <v>207</v>
      </c>
      <c r="B217" s="253" t="s">
        <v>176</v>
      </c>
      <c r="C217" s="254" t="s">
        <v>206</v>
      </c>
      <c r="D217" s="255" t="s">
        <v>32</v>
      </c>
      <c r="E217" s="253">
        <v>2</v>
      </c>
      <c r="F217" s="253">
        <v>20</v>
      </c>
      <c r="G217" s="253">
        <v>56</v>
      </c>
      <c r="H217" s="37"/>
      <c r="I217" s="37"/>
      <c r="J217" s="37"/>
      <c r="K217" s="37"/>
      <c r="L217" s="37"/>
      <c r="M217" s="37"/>
      <c r="N217" s="37"/>
      <c r="O217" s="37"/>
      <c r="P217" s="37"/>
      <c r="Q217" s="37"/>
      <c r="R217" s="37"/>
    </row>
    <row r="218" spans="1:18" ht="15">
      <c r="A218" s="253" t="s">
        <v>208</v>
      </c>
      <c r="B218" s="253" t="s">
        <v>146</v>
      </c>
      <c r="C218" s="254" t="s">
        <v>209</v>
      </c>
      <c r="D218" s="255" t="s">
        <v>33</v>
      </c>
      <c r="E218" s="253">
        <v>3</v>
      </c>
      <c r="F218" s="253">
        <v>17</v>
      </c>
      <c r="G218" s="253">
        <v>47</v>
      </c>
      <c r="H218" s="37"/>
      <c r="I218" s="37"/>
      <c r="J218" s="37"/>
      <c r="K218" s="37"/>
      <c r="L218" s="37"/>
      <c r="M218" s="37"/>
      <c r="N218" s="37"/>
      <c r="O218" s="37"/>
      <c r="P218" s="37"/>
      <c r="Q218" s="37"/>
      <c r="R218" s="37"/>
    </row>
    <row r="219" spans="1:18" ht="15">
      <c r="A219" s="253" t="s">
        <v>210</v>
      </c>
      <c r="B219" s="253" t="s">
        <v>146</v>
      </c>
      <c r="C219" s="254" t="s">
        <v>211</v>
      </c>
      <c r="D219" s="255" t="s">
        <v>33</v>
      </c>
      <c r="E219" s="253">
        <v>3</v>
      </c>
      <c r="F219" s="253">
        <v>17</v>
      </c>
      <c r="G219" s="253">
        <v>49</v>
      </c>
      <c r="H219" s="37"/>
      <c r="I219" s="37"/>
      <c r="J219" s="37"/>
      <c r="K219" s="37"/>
      <c r="L219" s="37"/>
      <c r="M219" s="37"/>
      <c r="N219" s="37"/>
      <c r="O219" s="37"/>
      <c r="P219" s="37"/>
      <c r="Q219" s="37"/>
      <c r="R219" s="37"/>
    </row>
    <row r="220" spans="1:18" ht="15">
      <c r="A220" s="253" t="s">
        <v>212</v>
      </c>
      <c r="B220" s="253" t="s">
        <v>146</v>
      </c>
      <c r="C220" s="254" t="s">
        <v>213</v>
      </c>
      <c r="D220" s="255" t="s">
        <v>33</v>
      </c>
      <c r="E220" s="253">
        <v>3</v>
      </c>
      <c r="F220" s="253">
        <v>17</v>
      </c>
      <c r="G220" s="253">
        <v>43</v>
      </c>
      <c r="H220" s="37"/>
      <c r="I220" s="37"/>
      <c r="J220" s="37"/>
      <c r="K220" s="37"/>
      <c r="L220" s="37"/>
      <c r="M220" s="37"/>
      <c r="N220" s="37"/>
      <c r="O220" s="37"/>
      <c r="P220" s="37"/>
      <c r="Q220" s="37"/>
      <c r="R220" s="37"/>
    </row>
    <row r="221" spans="1:18" ht="15">
      <c r="A221" s="253" t="s">
        <v>214</v>
      </c>
      <c r="B221" s="253" t="s">
        <v>146</v>
      </c>
      <c r="C221" s="254" t="s">
        <v>215</v>
      </c>
      <c r="D221" s="255" t="s">
        <v>33</v>
      </c>
      <c r="E221" s="253">
        <v>3</v>
      </c>
      <c r="F221" s="253">
        <v>17</v>
      </c>
      <c r="G221" s="253">
        <v>52</v>
      </c>
      <c r="H221" s="37"/>
      <c r="I221" s="37"/>
      <c r="J221" s="37"/>
      <c r="K221" s="37"/>
      <c r="L221" s="37"/>
      <c r="M221" s="37"/>
      <c r="N221" s="37"/>
      <c r="O221" s="37"/>
      <c r="P221" s="37"/>
      <c r="Q221" s="37"/>
      <c r="R221" s="37"/>
    </row>
    <row r="222" spans="1:18" ht="15">
      <c r="A222" s="253" t="s">
        <v>216</v>
      </c>
      <c r="B222" s="253" t="s">
        <v>146</v>
      </c>
      <c r="C222" s="254" t="s">
        <v>217</v>
      </c>
      <c r="D222" s="255" t="s">
        <v>33</v>
      </c>
      <c r="E222" s="253">
        <v>3</v>
      </c>
      <c r="F222" s="253">
        <v>17</v>
      </c>
      <c r="G222" s="253">
        <v>41</v>
      </c>
      <c r="H222" s="37"/>
      <c r="I222" s="37"/>
      <c r="J222" s="37"/>
      <c r="K222" s="37"/>
      <c r="L222" s="37"/>
      <c r="M222" s="37"/>
      <c r="N222" s="37"/>
      <c r="O222" s="37"/>
      <c r="P222" s="37"/>
      <c r="Q222" s="37"/>
      <c r="R222" s="37"/>
    </row>
    <row r="223" spans="1:18" ht="15">
      <c r="A223" s="253" t="s">
        <v>218</v>
      </c>
      <c r="B223" s="253" t="s">
        <v>176</v>
      </c>
      <c r="C223" s="254" t="s">
        <v>219</v>
      </c>
      <c r="D223" s="255" t="s">
        <v>178</v>
      </c>
      <c r="E223" s="253">
        <v>3</v>
      </c>
      <c r="F223" s="253">
        <v>20</v>
      </c>
      <c r="G223" s="253">
        <v>77</v>
      </c>
      <c r="H223" s="37"/>
      <c r="I223" s="37"/>
      <c r="J223" s="37"/>
      <c r="K223" s="37"/>
      <c r="L223" s="37"/>
      <c r="M223" s="37"/>
      <c r="N223" s="37"/>
      <c r="O223" s="37"/>
      <c r="P223" s="37"/>
      <c r="Q223" s="37"/>
      <c r="R223" s="37"/>
    </row>
    <row r="224" spans="1:18" ht="15">
      <c r="A224" s="253" t="s">
        <v>220</v>
      </c>
      <c r="B224" s="253" t="s">
        <v>176</v>
      </c>
      <c r="C224" s="254" t="s">
        <v>219</v>
      </c>
      <c r="D224" s="255" t="s">
        <v>32</v>
      </c>
      <c r="E224" s="253">
        <v>3</v>
      </c>
      <c r="F224" s="253">
        <v>20</v>
      </c>
      <c r="G224" s="253">
        <v>84</v>
      </c>
      <c r="H224" s="37"/>
      <c r="I224" s="37"/>
      <c r="J224" s="37"/>
      <c r="K224" s="37"/>
      <c r="L224" s="37"/>
      <c r="M224" s="37"/>
      <c r="N224" s="37"/>
      <c r="O224" s="37"/>
      <c r="P224" s="37"/>
      <c r="Q224" s="37"/>
      <c r="R224" s="37"/>
    </row>
    <row r="225" spans="1:7" ht="15">
      <c r="A225" s="253" t="s">
        <v>221</v>
      </c>
      <c r="B225" s="253" t="s">
        <v>146</v>
      </c>
      <c r="C225" s="254" t="s">
        <v>222</v>
      </c>
      <c r="D225" s="255" t="s">
        <v>33</v>
      </c>
      <c r="E225" s="253">
        <v>4</v>
      </c>
      <c r="F225" s="253">
        <v>17</v>
      </c>
      <c r="G225" s="253">
        <v>61</v>
      </c>
    </row>
    <row r="226" spans="1:7" ht="15">
      <c r="A226" s="253" t="s">
        <v>223</v>
      </c>
      <c r="B226" s="253" t="s">
        <v>146</v>
      </c>
      <c r="C226" s="254" t="s">
        <v>224</v>
      </c>
      <c r="D226" s="255" t="s">
        <v>33</v>
      </c>
      <c r="E226" s="253">
        <v>4</v>
      </c>
      <c r="F226" s="253">
        <v>17</v>
      </c>
      <c r="G226" s="253">
        <v>55</v>
      </c>
    </row>
    <row r="227" spans="1:7" ht="15">
      <c r="A227" s="253" t="s">
        <v>225</v>
      </c>
      <c r="B227" s="253" t="s">
        <v>146</v>
      </c>
      <c r="C227" s="254" t="s">
        <v>226</v>
      </c>
      <c r="D227" s="255" t="s">
        <v>33</v>
      </c>
      <c r="E227" s="253">
        <v>4</v>
      </c>
      <c r="F227" s="253">
        <v>17</v>
      </c>
      <c r="G227" s="253">
        <v>68</v>
      </c>
    </row>
    <row r="228" spans="1:7" ht="15">
      <c r="A228" s="253" t="s">
        <v>227</v>
      </c>
      <c r="B228" s="253" t="s">
        <v>146</v>
      </c>
      <c r="C228" s="254" t="s">
        <v>228</v>
      </c>
      <c r="D228" s="255" t="s">
        <v>33</v>
      </c>
      <c r="E228" s="253">
        <v>4</v>
      </c>
      <c r="F228" s="253">
        <v>17</v>
      </c>
      <c r="G228" s="253">
        <v>57</v>
      </c>
    </row>
    <row r="229" spans="1:7" ht="15">
      <c r="A229" s="253" t="s">
        <v>229</v>
      </c>
      <c r="B229" s="253" t="s">
        <v>176</v>
      </c>
      <c r="C229" s="254" t="s">
        <v>230</v>
      </c>
      <c r="D229" s="255" t="s">
        <v>178</v>
      </c>
      <c r="E229" s="253">
        <v>4</v>
      </c>
      <c r="F229" s="253">
        <v>20</v>
      </c>
      <c r="G229" s="253">
        <v>102</v>
      </c>
    </row>
    <row r="230" spans="1:7" ht="15">
      <c r="A230" s="253" t="s">
        <v>231</v>
      </c>
      <c r="B230" s="253" t="s">
        <v>176</v>
      </c>
      <c r="C230" s="254" t="s">
        <v>230</v>
      </c>
      <c r="D230" s="255" t="s">
        <v>32</v>
      </c>
      <c r="E230" s="253">
        <v>4</v>
      </c>
      <c r="F230" s="253">
        <v>20</v>
      </c>
      <c r="G230" s="253">
        <v>112</v>
      </c>
    </row>
    <row r="231" spans="1:7" ht="15">
      <c r="A231" s="253" t="s">
        <v>232</v>
      </c>
      <c r="B231" s="253" t="s">
        <v>176</v>
      </c>
      <c r="C231" s="254" t="s">
        <v>233</v>
      </c>
      <c r="D231" s="255" t="s">
        <v>178</v>
      </c>
      <c r="E231" s="253">
        <v>6</v>
      </c>
      <c r="F231" s="253">
        <v>20</v>
      </c>
      <c r="G231" s="253">
        <v>153</v>
      </c>
    </row>
    <row r="232" spans="1:18" ht="15">
      <c r="A232" s="253" t="s">
        <v>234</v>
      </c>
      <c r="B232" s="253" t="s">
        <v>176</v>
      </c>
      <c r="C232" s="254" t="s">
        <v>233</v>
      </c>
      <c r="D232" s="255" t="s">
        <v>32</v>
      </c>
      <c r="E232" s="253">
        <v>6</v>
      </c>
      <c r="F232" s="253">
        <v>20</v>
      </c>
      <c r="G232" s="253">
        <v>168</v>
      </c>
      <c r="H232" s="37"/>
      <c r="I232" s="37"/>
      <c r="J232" s="37"/>
      <c r="K232" s="37"/>
      <c r="L232" s="37"/>
      <c r="M232" s="37"/>
      <c r="N232" s="37"/>
      <c r="O232" s="37"/>
      <c r="P232" s="37"/>
      <c r="Q232" s="37"/>
      <c r="R232" s="37"/>
    </row>
    <row r="233" spans="1:18" ht="15">
      <c r="A233" s="253" t="s">
        <v>235</v>
      </c>
      <c r="B233" s="253" t="s">
        <v>236</v>
      </c>
      <c r="C233" s="254" t="s">
        <v>237</v>
      </c>
      <c r="D233" s="255" t="s">
        <v>178</v>
      </c>
      <c r="E233" s="253">
        <v>1</v>
      </c>
      <c r="F233" s="253">
        <v>25</v>
      </c>
      <c r="G233" s="253">
        <v>38</v>
      </c>
      <c r="H233" s="37"/>
      <c r="I233" s="37"/>
      <c r="J233" s="37"/>
      <c r="K233" s="37"/>
      <c r="L233" s="37"/>
      <c r="M233" s="37"/>
      <c r="N233" s="37"/>
      <c r="O233" s="37"/>
      <c r="P233" s="37"/>
      <c r="Q233" s="37"/>
      <c r="R233" s="37"/>
    </row>
    <row r="234" spans="1:18" ht="15">
      <c r="A234" s="253" t="s">
        <v>238</v>
      </c>
      <c r="B234" s="253" t="s">
        <v>236</v>
      </c>
      <c r="C234" s="254" t="s">
        <v>239</v>
      </c>
      <c r="D234" s="255" t="s">
        <v>178</v>
      </c>
      <c r="E234" s="253">
        <v>1</v>
      </c>
      <c r="F234" s="253">
        <v>25</v>
      </c>
      <c r="G234" s="253">
        <v>33</v>
      </c>
      <c r="H234" s="37"/>
      <c r="I234" s="37"/>
      <c r="J234" s="37"/>
      <c r="K234" s="37"/>
      <c r="L234" s="37"/>
      <c r="M234" s="37"/>
      <c r="N234" s="37"/>
      <c r="O234" s="37"/>
      <c r="P234" s="37"/>
      <c r="Q234" s="37"/>
      <c r="R234" s="37"/>
    </row>
    <row r="235" spans="1:18" ht="15">
      <c r="A235" s="253" t="s">
        <v>240</v>
      </c>
      <c r="B235" s="253" t="s">
        <v>236</v>
      </c>
      <c r="C235" s="254" t="s">
        <v>241</v>
      </c>
      <c r="D235" s="255" t="s">
        <v>33</v>
      </c>
      <c r="E235" s="253">
        <v>1</v>
      </c>
      <c r="F235" s="253">
        <v>25</v>
      </c>
      <c r="G235" s="253">
        <v>26</v>
      </c>
      <c r="H235" s="37"/>
      <c r="I235" s="37"/>
      <c r="J235" s="37"/>
      <c r="K235" s="37"/>
      <c r="L235" s="37"/>
      <c r="M235" s="37"/>
      <c r="N235" s="37"/>
      <c r="O235" s="37"/>
      <c r="P235" s="37"/>
      <c r="Q235" s="37"/>
      <c r="R235" s="37"/>
    </row>
    <row r="236" spans="1:18" ht="15">
      <c r="A236" s="253" t="s">
        <v>242</v>
      </c>
      <c r="B236" s="253" t="s">
        <v>236</v>
      </c>
      <c r="C236" s="254" t="s">
        <v>241</v>
      </c>
      <c r="D236" s="255" t="s">
        <v>32</v>
      </c>
      <c r="E236" s="253">
        <v>1</v>
      </c>
      <c r="F236" s="253">
        <v>25</v>
      </c>
      <c r="G236" s="253">
        <v>42</v>
      </c>
      <c r="H236" s="37"/>
      <c r="I236" s="37"/>
      <c r="J236" s="37"/>
      <c r="K236" s="37"/>
      <c r="L236" s="37"/>
      <c r="M236" s="37"/>
      <c r="N236" s="37"/>
      <c r="O236" s="37"/>
      <c r="P236" s="37"/>
      <c r="Q236" s="37"/>
      <c r="R236" s="37"/>
    </row>
    <row r="237" spans="1:18" ht="15">
      <c r="A237" s="253" t="s">
        <v>243</v>
      </c>
      <c r="B237" s="253" t="s">
        <v>236</v>
      </c>
      <c r="C237" s="254" t="s">
        <v>244</v>
      </c>
      <c r="D237" s="255" t="s">
        <v>32</v>
      </c>
      <c r="E237" s="253">
        <v>1</v>
      </c>
      <c r="F237" s="253">
        <v>25</v>
      </c>
      <c r="G237" s="253">
        <v>37</v>
      </c>
      <c r="H237" s="37"/>
      <c r="I237" s="37"/>
      <c r="J237" s="37"/>
      <c r="K237" s="37"/>
      <c r="L237" s="37"/>
      <c r="M237" s="37"/>
      <c r="N237" s="37"/>
      <c r="O237" s="37"/>
      <c r="P237" s="37"/>
      <c r="Q237" s="37"/>
      <c r="R237" s="37"/>
    </row>
    <row r="238" spans="1:18" ht="15">
      <c r="A238" s="253" t="s">
        <v>245</v>
      </c>
      <c r="B238" s="253" t="s">
        <v>246</v>
      </c>
      <c r="C238" s="254" t="s">
        <v>247</v>
      </c>
      <c r="D238" s="255" t="s">
        <v>33</v>
      </c>
      <c r="E238" s="253">
        <v>1</v>
      </c>
      <c r="F238" s="253">
        <v>25</v>
      </c>
      <c r="G238" s="253">
        <v>26</v>
      </c>
      <c r="H238" s="37"/>
      <c r="I238" s="37"/>
      <c r="J238" s="37"/>
      <c r="K238" s="37"/>
      <c r="L238" s="37"/>
      <c r="M238" s="37"/>
      <c r="N238" s="37"/>
      <c r="O238" s="37"/>
      <c r="P238" s="37"/>
      <c r="Q238" s="37"/>
      <c r="R238" s="37"/>
    </row>
    <row r="239" spans="1:18" ht="15">
      <c r="A239" s="253" t="s">
        <v>248</v>
      </c>
      <c r="B239" s="253" t="s">
        <v>246</v>
      </c>
      <c r="C239" s="254" t="s">
        <v>249</v>
      </c>
      <c r="D239" s="255" t="s">
        <v>33</v>
      </c>
      <c r="E239" s="253">
        <v>1</v>
      </c>
      <c r="F239" s="253">
        <v>25</v>
      </c>
      <c r="G239" s="253">
        <v>23</v>
      </c>
      <c r="H239" s="37"/>
      <c r="I239" s="37"/>
      <c r="J239" s="37"/>
      <c r="K239" s="37"/>
      <c r="L239" s="37"/>
      <c r="M239" s="37"/>
      <c r="N239" s="37"/>
      <c r="O239" s="37"/>
      <c r="P239" s="37"/>
      <c r="Q239" s="37"/>
      <c r="R239" s="37"/>
    </row>
    <row r="240" spans="1:18" ht="15">
      <c r="A240" s="253" t="s">
        <v>250</v>
      </c>
      <c r="B240" s="253" t="s">
        <v>246</v>
      </c>
      <c r="C240" s="254" t="s">
        <v>251</v>
      </c>
      <c r="D240" s="255" t="s">
        <v>33</v>
      </c>
      <c r="E240" s="253">
        <v>1</v>
      </c>
      <c r="F240" s="253">
        <v>25</v>
      </c>
      <c r="G240" s="253">
        <v>24</v>
      </c>
      <c r="H240" s="37"/>
      <c r="I240" s="37"/>
      <c r="J240" s="37"/>
      <c r="K240" s="37"/>
      <c r="L240" s="37"/>
      <c r="M240" s="37"/>
      <c r="N240" s="37"/>
      <c r="O240" s="37"/>
      <c r="P240" s="37"/>
      <c r="Q240" s="37"/>
      <c r="R240" s="37"/>
    </row>
    <row r="241" spans="1:18" ht="15">
      <c r="A241" s="253" t="s">
        <v>252</v>
      </c>
      <c r="B241" s="253" t="s">
        <v>246</v>
      </c>
      <c r="C241" s="254" t="s">
        <v>253</v>
      </c>
      <c r="D241" s="255" t="s">
        <v>33</v>
      </c>
      <c r="E241" s="253">
        <v>1</v>
      </c>
      <c r="F241" s="253">
        <v>25</v>
      </c>
      <c r="G241" s="253">
        <v>23</v>
      </c>
      <c r="H241" s="37"/>
      <c r="I241" s="37"/>
      <c r="J241" s="37"/>
      <c r="K241" s="37"/>
      <c r="L241" s="37"/>
      <c r="M241" s="37"/>
      <c r="N241" s="37"/>
      <c r="O241" s="37"/>
      <c r="P241" s="37"/>
      <c r="Q241" s="37"/>
      <c r="R241" s="37"/>
    </row>
    <row r="242" spans="1:18" ht="15">
      <c r="A242" s="253" t="s">
        <v>254</v>
      </c>
      <c r="B242" s="253" t="s">
        <v>246</v>
      </c>
      <c r="C242" s="254" t="s">
        <v>255</v>
      </c>
      <c r="D242" s="255" t="s">
        <v>33</v>
      </c>
      <c r="E242" s="253">
        <v>1</v>
      </c>
      <c r="F242" s="253">
        <v>25</v>
      </c>
      <c r="G242" s="253">
        <v>22</v>
      </c>
      <c r="H242" s="37"/>
      <c r="I242" s="37"/>
      <c r="J242" s="37"/>
      <c r="K242" s="37"/>
      <c r="L242" s="37"/>
      <c r="M242" s="37"/>
      <c r="N242" s="37"/>
      <c r="O242" s="37"/>
      <c r="P242" s="37"/>
      <c r="Q242" s="37"/>
      <c r="R242" s="37"/>
    </row>
    <row r="243" spans="1:18" ht="15">
      <c r="A243" s="253" t="s">
        <v>256</v>
      </c>
      <c r="B243" s="253" t="s">
        <v>246</v>
      </c>
      <c r="C243" s="254" t="s">
        <v>257</v>
      </c>
      <c r="D243" s="255" t="s">
        <v>33</v>
      </c>
      <c r="E243" s="253">
        <v>1</v>
      </c>
      <c r="F243" s="253">
        <v>25</v>
      </c>
      <c r="G243" s="253">
        <v>22</v>
      </c>
      <c r="H243" s="37"/>
      <c r="I243" s="37"/>
      <c r="J243" s="37"/>
      <c r="K243" s="37"/>
      <c r="L243" s="37"/>
      <c r="M243" s="37"/>
      <c r="N243" s="37"/>
      <c r="O243" s="37"/>
      <c r="P243" s="37"/>
      <c r="Q243" s="37"/>
      <c r="R243" s="37"/>
    </row>
    <row r="244" spans="1:18" ht="15">
      <c r="A244" s="253" t="s">
        <v>258</v>
      </c>
      <c r="B244" s="253" t="s">
        <v>246</v>
      </c>
      <c r="C244" s="254" t="s">
        <v>259</v>
      </c>
      <c r="D244" s="255" t="s">
        <v>33</v>
      </c>
      <c r="E244" s="253">
        <v>1</v>
      </c>
      <c r="F244" s="253">
        <v>25</v>
      </c>
      <c r="G244" s="253">
        <v>22</v>
      </c>
      <c r="H244" s="37"/>
      <c r="I244" s="37"/>
      <c r="J244" s="37"/>
      <c r="K244" s="37"/>
      <c r="L244" s="37"/>
      <c r="M244" s="37"/>
      <c r="N244" s="37"/>
      <c r="O244" s="37"/>
      <c r="P244" s="37"/>
      <c r="Q244" s="37"/>
      <c r="R244" s="37"/>
    </row>
    <row r="245" spans="1:18" ht="15">
      <c r="A245" s="253" t="s">
        <v>260</v>
      </c>
      <c r="B245" s="253" t="s">
        <v>246</v>
      </c>
      <c r="C245" s="254" t="s">
        <v>261</v>
      </c>
      <c r="D245" s="255" t="s">
        <v>33</v>
      </c>
      <c r="E245" s="253">
        <v>1</v>
      </c>
      <c r="F245" s="253">
        <v>25</v>
      </c>
      <c r="G245" s="253">
        <v>22</v>
      </c>
      <c r="H245" s="37"/>
      <c r="I245" s="37"/>
      <c r="J245" s="37"/>
      <c r="K245" s="37"/>
      <c r="L245" s="37"/>
      <c r="M245" s="37"/>
      <c r="N245" s="37"/>
      <c r="O245" s="37"/>
      <c r="P245" s="37"/>
      <c r="Q245" s="37"/>
      <c r="R245" s="37"/>
    </row>
    <row r="246" spans="1:18" ht="15">
      <c r="A246" s="253" t="s">
        <v>262</v>
      </c>
      <c r="B246" s="253" t="s">
        <v>246</v>
      </c>
      <c r="C246" s="254" t="s">
        <v>263</v>
      </c>
      <c r="D246" s="255" t="s">
        <v>33</v>
      </c>
      <c r="E246" s="253">
        <v>1</v>
      </c>
      <c r="F246" s="253">
        <v>25</v>
      </c>
      <c r="G246" s="253">
        <v>28</v>
      </c>
      <c r="H246" s="37"/>
      <c r="I246" s="37"/>
      <c r="J246" s="37"/>
      <c r="K246" s="37"/>
      <c r="L246" s="37"/>
      <c r="M246" s="37"/>
      <c r="N246" s="37"/>
      <c r="O246" s="37"/>
      <c r="P246" s="37"/>
      <c r="Q246" s="37"/>
      <c r="R246" s="37"/>
    </row>
    <row r="247" spans="1:18" ht="15">
      <c r="A247" s="253" t="s">
        <v>264</v>
      </c>
      <c r="B247" s="253" t="s">
        <v>246</v>
      </c>
      <c r="C247" s="254" t="s">
        <v>265</v>
      </c>
      <c r="D247" s="255" t="s">
        <v>33</v>
      </c>
      <c r="E247" s="253">
        <v>1</v>
      </c>
      <c r="F247" s="253">
        <v>25</v>
      </c>
      <c r="G247" s="253">
        <v>27</v>
      </c>
      <c r="H247" s="37"/>
      <c r="I247" s="37"/>
      <c r="J247" s="37"/>
      <c r="K247" s="37"/>
      <c r="L247" s="37"/>
      <c r="M247" s="37"/>
      <c r="N247" s="37"/>
      <c r="O247" s="37"/>
      <c r="P247" s="37"/>
      <c r="Q247" s="37"/>
      <c r="R247" s="37"/>
    </row>
    <row r="248" spans="1:18" ht="15">
      <c r="A248" s="253" t="s">
        <v>266</v>
      </c>
      <c r="B248" s="253" t="s">
        <v>246</v>
      </c>
      <c r="C248" s="254" t="s">
        <v>267</v>
      </c>
      <c r="D248" s="255" t="s">
        <v>33</v>
      </c>
      <c r="E248" s="253">
        <v>1</v>
      </c>
      <c r="F248" s="253">
        <v>25</v>
      </c>
      <c r="G248" s="253">
        <v>24</v>
      </c>
      <c r="H248" s="37"/>
      <c r="I248" s="37"/>
      <c r="J248" s="37"/>
      <c r="K248" s="37"/>
      <c r="L248" s="37"/>
      <c r="M248" s="37"/>
      <c r="N248" s="37"/>
      <c r="O248" s="37"/>
      <c r="P248" s="37"/>
      <c r="Q248" s="37"/>
      <c r="R248" s="37"/>
    </row>
    <row r="249" spans="1:18" ht="15">
      <c r="A249" s="253" t="s">
        <v>268</v>
      </c>
      <c r="B249" s="253" t="s">
        <v>246</v>
      </c>
      <c r="C249" s="254" t="s">
        <v>269</v>
      </c>
      <c r="D249" s="255" t="s">
        <v>33</v>
      </c>
      <c r="E249" s="253">
        <v>1</v>
      </c>
      <c r="F249" s="253">
        <v>25</v>
      </c>
      <c r="G249" s="253">
        <v>23</v>
      </c>
      <c r="H249" s="37"/>
      <c r="I249" s="37"/>
      <c r="J249" s="37"/>
      <c r="K249" s="37"/>
      <c r="L249" s="37"/>
      <c r="M249" s="37"/>
      <c r="N249" s="37"/>
      <c r="O249" s="37"/>
      <c r="P249" s="37"/>
      <c r="Q249" s="37"/>
      <c r="R249" s="37"/>
    </row>
    <row r="250" spans="1:18" ht="15">
      <c r="A250" s="253" t="s">
        <v>270</v>
      </c>
      <c r="B250" s="253" t="s">
        <v>246</v>
      </c>
      <c r="C250" s="254" t="s">
        <v>271</v>
      </c>
      <c r="D250" s="255" t="s">
        <v>33</v>
      </c>
      <c r="E250" s="253">
        <v>1</v>
      </c>
      <c r="F250" s="253">
        <v>25</v>
      </c>
      <c r="G250" s="253">
        <v>24</v>
      </c>
      <c r="H250" s="37"/>
      <c r="I250" s="37"/>
      <c r="J250" s="37"/>
      <c r="K250" s="37"/>
      <c r="L250" s="37"/>
      <c r="M250" s="37"/>
      <c r="N250" s="37"/>
      <c r="O250" s="37"/>
      <c r="P250" s="37"/>
      <c r="Q250" s="37"/>
      <c r="R250" s="37"/>
    </row>
    <row r="251" spans="1:18" ht="15">
      <c r="A251" s="253" t="s">
        <v>272</v>
      </c>
      <c r="B251" s="253" t="s">
        <v>246</v>
      </c>
      <c r="C251" s="254" t="s">
        <v>273</v>
      </c>
      <c r="D251" s="255" t="s">
        <v>33</v>
      </c>
      <c r="E251" s="253">
        <v>1</v>
      </c>
      <c r="F251" s="253">
        <v>25</v>
      </c>
      <c r="G251" s="253">
        <v>22</v>
      </c>
      <c r="H251" s="37"/>
      <c r="I251" s="37"/>
      <c r="J251" s="37"/>
      <c r="K251" s="37"/>
      <c r="L251" s="37"/>
      <c r="M251" s="37"/>
      <c r="N251" s="37"/>
      <c r="O251" s="37"/>
      <c r="P251" s="37"/>
      <c r="Q251" s="37"/>
      <c r="R251" s="37"/>
    </row>
    <row r="252" spans="1:18" ht="15">
      <c r="A252" s="253" t="s">
        <v>274</v>
      </c>
      <c r="B252" s="253" t="s">
        <v>246</v>
      </c>
      <c r="C252" s="254" t="s">
        <v>275</v>
      </c>
      <c r="D252" s="255" t="s">
        <v>33</v>
      </c>
      <c r="E252" s="253">
        <v>1</v>
      </c>
      <c r="F252" s="253">
        <v>25</v>
      </c>
      <c r="G252" s="253">
        <v>26</v>
      </c>
      <c r="H252" s="37"/>
      <c r="I252" s="37"/>
      <c r="J252" s="37"/>
      <c r="K252" s="37"/>
      <c r="L252" s="37"/>
      <c r="M252" s="37"/>
      <c r="N252" s="37"/>
      <c r="O252" s="37"/>
      <c r="P252" s="37"/>
      <c r="Q252" s="37"/>
      <c r="R252" s="37"/>
    </row>
    <row r="253" spans="1:18" ht="15">
      <c r="A253" s="253" t="s">
        <v>276</v>
      </c>
      <c r="B253" s="253" t="s">
        <v>246</v>
      </c>
      <c r="C253" s="254" t="s">
        <v>277</v>
      </c>
      <c r="D253" s="255" t="s">
        <v>33</v>
      </c>
      <c r="E253" s="253">
        <v>1</v>
      </c>
      <c r="F253" s="253">
        <v>25</v>
      </c>
      <c r="G253" s="253">
        <v>23</v>
      </c>
      <c r="H253" s="37"/>
      <c r="I253" s="37"/>
      <c r="J253" s="37"/>
      <c r="K253" s="37"/>
      <c r="L253" s="37"/>
      <c r="M253" s="37"/>
      <c r="N253" s="37"/>
      <c r="O253" s="37"/>
      <c r="P253" s="37"/>
      <c r="Q253" s="37"/>
      <c r="R253" s="37"/>
    </row>
    <row r="254" spans="1:18" ht="15">
      <c r="A254" s="253" t="s">
        <v>278</v>
      </c>
      <c r="B254" s="253" t="s">
        <v>279</v>
      </c>
      <c r="C254" s="254" t="s">
        <v>280</v>
      </c>
      <c r="D254" s="255" t="s">
        <v>178</v>
      </c>
      <c r="E254" s="253">
        <v>1</v>
      </c>
      <c r="F254" s="253">
        <v>30</v>
      </c>
      <c r="G254" s="253">
        <v>37</v>
      </c>
      <c r="H254" s="37"/>
      <c r="I254" s="37"/>
      <c r="J254" s="37"/>
      <c r="K254" s="37"/>
      <c r="L254" s="37"/>
      <c r="M254" s="37"/>
      <c r="N254" s="37"/>
      <c r="O254" s="37"/>
      <c r="P254" s="37"/>
      <c r="Q254" s="37"/>
      <c r="R254" s="37"/>
    </row>
    <row r="255" spans="1:7" ht="15">
      <c r="A255" s="253" t="s">
        <v>281</v>
      </c>
      <c r="B255" s="253" t="s">
        <v>282</v>
      </c>
      <c r="C255" s="254" t="s">
        <v>283</v>
      </c>
      <c r="D255" s="255" t="s">
        <v>33</v>
      </c>
      <c r="E255" s="253">
        <v>1</v>
      </c>
      <c r="F255" s="253">
        <v>39</v>
      </c>
      <c r="G255" s="253">
        <v>43</v>
      </c>
    </row>
    <row r="256" spans="1:7" ht="15">
      <c r="A256" s="253" t="s">
        <v>284</v>
      </c>
      <c r="B256" s="253" t="s">
        <v>285</v>
      </c>
      <c r="C256" s="254" t="s">
        <v>286</v>
      </c>
      <c r="D256" s="255" t="s">
        <v>32</v>
      </c>
      <c r="E256" s="253">
        <v>1</v>
      </c>
      <c r="F256" s="253">
        <v>50</v>
      </c>
      <c r="G256" s="253">
        <v>70</v>
      </c>
    </row>
    <row r="257" spans="1:18" ht="15">
      <c r="A257" s="253" t="s">
        <v>287</v>
      </c>
      <c r="B257" s="253" t="s">
        <v>279</v>
      </c>
      <c r="C257" s="254" t="s">
        <v>288</v>
      </c>
      <c r="D257" s="255" t="s">
        <v>33</v>
      </c>
      <c r="E257" s="253">
        <v>1</v>
      </c>
      <c r="F257" s="253">
        <v>30</v>
      </c>
      <c r="G257" s="253">
        <v>31</v>
      </c>
      <c r="H257" s="37"/>
      <c r="I257" s="37"/>
      <c r="J257" s="37"/>
      <c r="K257" s="37"/>
      <c r="L257" s="37"/>
      <c r="M257" s="37"/>
      <c r="N257" s="37"/>
      <c r="O257" s="37"/>
      <c r="P257" s="37"/>
      <c r="Q257" s="37"/>
      <c r="R257" s="37"/>
    </row>
    <row r="258" spans="1:18" ht="15">
      <c r="A258" s="253" t="s">
        <v>289</v>
      </c>
      <c r="B258" s="253" t="s">
        <v>290</v>
      </c>
      <c r="C258" s="254" t="s">
        <v>291</v>
      </c>
      <c r="D258" s="255" t="s">
        <v>33</v>
      </c>
      <c r="E258" s="253">
        <v>1</v>
      </c>
      <c r="F258" s="253">
        <v>21</v>
      </c>
      <c r="G258" s="253">
        <v>27</v>
      </c>
      <c r="H258" s="37"/>
      <c r="I258" s="37"/>
      <c r="J258" s="37"/>
      <c r="K258" s="37"/>
      <c r="L258" s="37"/>
      <c r="M258" s="37"/>
      <c r="N258" s="37"/>
      <c r="O258" s="37"/>
      <c r="P258" s="37"/>
      <c r="Q258" s="37"/>
      <c r="R258" s="37"/>
    </row>
    <row r="259" spans="1:7" ht="15">
      <c r="A259" s="253" t="s">
        <v>292</v>
      </c>
      <c r="B259" s="253" t="s">
        <v>279</v>
      </c>
      <c r="C259" s="254" t="s">
        <v>288</v>
      </c>
      <c r="D259" s="255" t="s">
        <v>32</v>
      </c>
      <c r="E259" s="253">
        <v>1</v>
      </c>
      <c r="F259" s="253">
        <v>30</v>
      </c>
      <c r="G259" s="253">
        <v>46</v>
      </c>
    </row>
    <row r="260" spans="1:7" ht="15">
      <c r="A260" s="253" t="s">
        <v>293</v>
      </c>
      <c r="B260" s="253" t="s">
        <v>279</v>
      </c>
      <c r="C260" s="254" t="s">
        <v>294</v>
      </c>
      <c r="D260" s="255" t="s">
        <v>32</v>
      </c>
      <c r="E260" s="253">
        <v>1</v>
      </c>
      <c r="F260" s="253">
        <v>30</v>
      </c>
      <c r="G260" s="253">
        <v>41</v>
      </c>
    </row>
    <row r="261" spans="1:7" ht="15">
      <c r="A261" s="253" t="s">
        <v>295</v>
      </c>
      <c r="B261" s="253" t="s">
        <v>236</v>
      </c>
      <c r="C261" s="254" t="s">
        <v>296</v>
      </c>
      <c r="D261" s="255" t="s">
        <v>178</v>
      </c>
      <c r="E261" s="253">
        <v>2</v>
      </c>
      <c r="F261" s="253">
        <v>25</v>
      </c>
      <c r="G261" s="253">
        <v>66</v>
      </c>
    </row>
    <row r="262" spans="1:7" ht="15">
      <c r="A262" s="253" t="s">
        <v>297</v>
      </c>
      <c r="B262" s="253" t="s">
        <v>236</v>
      </c>
      <c r="C262" s="254" t="s">
        <v>296</v>
      </c>
      <c r="D262" s="255" t="s">
        <v>33</v>
      </c>
      <c r="E262" s="253">
        <v>2</v>
      </c>
      <c r="F262" s="253">
        <v>25</v>
      </c>
      <c r="G262" s="253">
        <v>50</v>
      </c>
    </row>
    <row r="263" spans="1:7" ht="15">
      <c r="A263" s="253" t="s">
        <v>298</v>
      </c>
      <c r="B263" s="253" t="s">
        <v>236</v>
      </c>
      <c r="C263" s="254" t="s">
        <v>296</v>
      </c>
      <c r="D263" s="255" t="s">
        <v>32</v>
      </c>
      <c r="E263" s="253">
        <v>2</v>
      </c>
      <c r="F263" s="253">
        <v>25</v>
      </c>
      <c r="G263" s="253">
        <v>73</v>
      </c>
    </row>
    <row r="264" spans="1:7" ht="15">
      <c r="A264" s="253" t="s">
        <v>299</v>
      </c>
      <c r="B264" s="253" t="s">
        <v>246</v>
      </c>
      <c r="C264" s="254" t="s">
        <v>300</v>
      </c>
      <c r="D264" s="255" t="s">
        <v>33</v>
      </c>
      <c r="E264" s="253">
        <v>2</v>
      </c>
      <c r="F264" s="253">
        <v>25</v>
      </c>
      <c r="G264" s="253">
        <v>46</v>
      </c>
    </row>
    <row r="265" spans="1:7" ht="15">
      <c r="A265" s="256" t="s">
        <v>301</v>
      </c>
      <c r="B265" s="256" t="s">
        <v>246</v>
      </c>
      <c r="C265" s="257" t="s">
        <v>302</v>
      </c>
      <c r="D265" s="258" t="s">
        <v>33</v>
      </c>
      <c r="E265" s="256">
        <v>2</v>
      </c>
      <c r="F265" s="256">
        <v>25</v>
      </c>
      <c r="G265" s="256">
        <v>44</v>
      </c>
    </row>
    <row r="266" spans="1:7" ht="15">
      <c r="A266" s="253" t="s">
        <v>303</v>
      </c>
      <c r="B266" s="253" t="s">
        <v>246</v>
      </c>
      <c r="C266" s="254" t="s">
        <v>304</v>
      </c>
      <c r="D266" s="255" t="s">
        <v>33</v>
      </c>
      <c r="E266" s="253">
        <v>2</v>
      </c>
      <c r="F266" s="253">
        <v>25</v>
      </c>
      <c r="G266" s="253">
        <v>43</v>
      </c>
    </row>
    <row r="267" spans="1:7" ht="15">
      <c r="A267" s="253" t="s">
        <v>305</v>
      </c>
      <c r="B267" s="253" t="s">
        <v>246</v>
      </c>
      <c r="C267" s="254" t="s">
        <v>306</v>
      </c>
      <c r="D267" s="255" t="s">
        <v>33</v>
      </c>
      <c r="E267" s="253">
        <v>2</v>
      </c>
      <c r="F267" s="253">
        <v>25</v>
      </c>
      <c r="G267" s="253">
        <v>48</v>
      </c>
    </row>
    <row r="268" spans="1:7" ht="15">
      <c r="A268" s="253" t="s">
        <v>307</v>
      </c>
      <c r="B268" s="253" t="s">
        <v>246</v>
      </c>
      <c r="C268" s="254" t="s">
        <v>308</v>
      </c>
      <c r="D268" s="255" t="s">
        <v>33</v>
      </c>
      <c r="E268" s="253">
        <v>2</v>
      </c>
      <c r="F268" s="253">
        <v>25</v>
      </c>
      <c r="G268" s="253">
        <v>46</v>
      </c>
    </row>
    <row r="269" spans="1:7" ht="15">
      <c r="A269" s="253" t="s">
        <v>309</v>
      </c>
      <c r="B269" s="253" t="s">
        <v>246</v>
      </c>
      <c r="C269" s="254" t="s">
        <v>310</v>
      </c>
      <c r="D269" s="255" t="s">
        <v>178</v>
      </c>
      <c r="E269" s="253">
        <v>2</v>
      </c>
      <c r="F269" s="253">
        <v>25</v>
      </c>
      <c r="G269" s="253">
        <v>65</v>
      </c>
    </row>
    <row r="270" spans="1:7" ht="15">
      <c r="A270" s="253" t="s">
        <v>311</v>
      </c>
      <c r="B270" s="253" t="s">
        <v>246</v>
      </c>
      <c r="C270" s="254" t="s">
        <v>312</v>
      </c>
      <c r="D270" s="255" t="s">
        <v>33</v>
      </c>
      <c r="E270" s="253">
        <v>2</v>
      </c>
      <c r="F270" s="253">
        <v>25</v>
      </c>
      <c r="G270" s="253">
        <v>46</v>
      </c>
    </row>
    <row r="271" spans="1:7" ht="15">
      <c r="A271" s="253" t="s">
        <v>313</v>
      </c>
      <c r="B271" s="253" t="s">
        <v>246</v>
      </c>
      <c r="C271" s="254" t="s">
        <v>314</v>
      </c>
      <c r="D271" s="255" t="s">
        <v>33</v>
      </c>
      <c r="E271" s="253">
        <v>2</v>
      </c>
      <c r="F271" s="253">
        <v>25</v>
      </c>
      <c r="G271" s="253">
        <v>45</v>
      </c>
    </row>
    <row r="272" spans="1:7" ht="15">
      <c r="A272" s="253" t="s">
        <v>315</v>
      </c>
      <c r="B272" s="253" t="s">
        <v>246</v>
      </c>
      <c r="C272" s="254" t="s">
        <v>316</v>
      </c>
      <c r="D272" s="255" t="s">
        <v>33</v>
      </c>
      <c r="E272" s="253">
        <v>2</v>
      </c>
      <c r="F272" s="253">
        <v>25</v>
      </c>
      <c r="G272" s="253">
        <v>50</v>
      </c>
    </row>
    <row r="273" spans="1:7" ht="15">
      <c r="A273" s="253" t="s">
        <v>317</v>
      </c>
      <c r="B273" s="253" t="s">
        <v>246</v>
      </c>
      <c r="C273" s="254" t="s">
        <v>318</v>
      </c>
      <c r="D273" s="255" t="s">
        <v>33</v>
      </c>
      <c r="E273" s="253">
        <v>2</v>
      </c>
      <c r="F273" s="253">
        <v>25</v>
      </c>
      <c r="G273" s="253">
        <v>42</v>
      </c>
    </row>
    <row r="274" spans="1:7" ht="15">
      <c r="A274" s="253" t="s">
        <v>319</v>
      </c>
      <c r="B274" s="253" t="s">
        <v>246</v>
      </c>
      <c r="C274" s="254" t="s">
        <v>320</v>
      </c>
      <c r="D274" s="255" t="s">
        <v>33</v>
      </c>
      <c r="E274" s="253">
        <v>2</v>
      </c>
      <c r="F274" s="253">
        <v>25</v>
      </c>
      <c r="G274" s="253">
        <v>70</v>
      </c>
    </row>
    <row r="275" spans="1:7" ht="15">
      <c r="A275" s="253" t="s">
        <v>321</v>
      </c>
      <c r="B275" s="253" t="s">
        <v>279</v>
      </c>
      <c r="C275" s="254" t="s">
        <v>322</v>
      </c>
      <c r="D275" s="255" t="s">
        <v>178</v>
      </c>
      <c r="E275" s="253">
        <v>2</v>
      </c>
      <c r="F275" s="253">
        <v>30</v>
      </c>
      <c r="G275" s="253">
        <v>74</v>
      </c>
    </row>
    <row r="276" spans="1:7" ht="15">
      <c r="A276" s="253" t="s">
        <v>323</v>
      </c>
      <c r="B276" s="253" t="s">
        <v>282</v>
      </c>
      <c r="C276" s="254" t="s">
        <v>283</v>
      </c>
      <c r="D276" s="255" t="s">
        <v>33</v>
      </c>
      <c r="E276" s="253">
        <v>2</v>
      </c>
      <c r="F276" s="253">
        <v>39</v>
      </c>
      <c r="G276" s="253">
        <v>85</v>
      </c>
    </row>
    <row r="277" spans="1:7" ht="15">
      <c r="A277" s="253" t="s">
        <v>324</v>
      </c>
      <c r="B277" s="253" t="s">
        <v>285</v>
      </c>
      <c r="C277" s="254" t="s">
        <v>325</v>
      </c>
      <c r="D277" s="255" t="s">
        <v>32</v>
      </c>
      <c r="E277" s="253">
        <v>2</v>
      </c>
      <c r="F277" s="253">
        <v>50</v>
      </c>
      <c r="G277" s="253">
        <v>114</v>
      </c>
    </row>
    <row r="278" spans="1:7" ht="15">
      <c r="A278" s="253" t="s">
        <v>326</v>
      </c>
      <c r="B278" s="253" t="s">
        <v>279</v>
      </c>
      <c r="C278" s="254" t="s">
        <v>322</v>
      </c>
      <c r="D278" s="255" t="s">
        <v>33</v>
      </c>
      <c r="E278" s="253">
        <v>2</v>
      </c>
      <c r="F278" s="253">
        <v>30</v>
      </c>
      <c r="G278" s="253">
        <v>58</v>
      </c>
    </row>
    <row r="279" spans="1:7" ht="15">
      <c r="A279" s="253" t="s">
        <v>327</v>
      </c>
      <c r="B279" s="253" t="s">
        <v>290</v>
      </c>
      <c r="C279" s="254" t="s">
        <v>291</v>
      </c>
      <c r="D279" s="255" t="s">
        <v>33</v>
      </c>
      <c r="E279" s="253">
        <v>2</v>
      </c>
      <c r="F279" s="253">
        <v>21</v>
      </c>
      <c r="G279" s="253">
        <v>52</v>
      </c>
    </row>
    <row r="280" spans="1:7" ht="15">
      <c r="A280" s="253" t="s">
        <v>328</v>
      </c>
      <c r="B280" s="253" t="s">
        <v>279</v>
      </c>
      <c r="C280" s="254" t="s">
        <v>322</v>
      </c>
      <c r="D280" s="255" t="s">
        <v>32</v>
      </c>
      <c r="E280" s="253">
        <v>2</v>
      </c>
      <c r="F280" s="253">
        <v>30</v>
      </c>
      <c r="G280" s="253">
        <v>81</v>
      </c>
    </row>
    <row r="281" spans="1:7" ht="15">
      <c r="A281" s="253" t="s">
        <v>2273</v>
      </c>
      <c r="B281" s="253" t="s">
        <v>236</v>
      </c>
      <c r="C281" s="254" t="s">
        <v>2274</v>
      </c>
      <c r="D281" s="255" t="s">
        <v>178</v>
      </c>
      <c r="E281" s="253">
        <v>3</v>
      </c>
      <c r="F281" s="253">
        <v>25</v>
      </c>
      <c r="G281" s="253">
        <v>104</v>
      </c>
    </row>
    <row r="282" spans="1:7" ht="15">
      <c r="A282" s="253" t="s">
        <v>2276</v>
      </c>
      <c r="B282" s="253" t="s">
        <v>236</v>
      </c>
      <c r="C282" s="254" t="s">
        <v>2274</v>
      </c>
      <c r="D282" s="255" t="s">
        <v>33</v>
      </c>
      <c r="E282" s="253">
        <v>3</v>
      </c>
      <c r="F282" s="253">
        <v>25</v>
      </c>
      <c r="G282" s="253">
        <v>76</v>
      </c>
    </row>
    <row r="283" spans="1:7" ht="15">
      <c r="A283" s="253" t="s">
        <v>329</v>
      </c>
      <c r="B283" s="253" t="s">
        <v>236</v>
      </c>
      <c r="C283" s="254" t="s">
        <v>330</v>
      </c>
      <c r="D283" s="255" t="s">
        <v>32</v>
      </c>
      <c r="E283" s="253">
        <v>3</v>
      </c>
      <c r="F283" s="253">
        <v>25</v>
      </c>
      <c r="G283" s="253">
        <v>115</v>
      </c>
    </row>
    <row r="284" spans="1:7" ht="15">
      <c r="A284" s="253" t="s">
        <v>331</v>
      </c>
      <c r="B284" s="253" t="s">
        <v>246</v>
      </c>
      <c r="C284" s="254" t="s">
        <v>332</v>
      </c>
      <c r="D284" s="255" t="s">
        <v>33</v>
      </c>
      <c r="E284" s="253">
        <v>3</v>
      </c>
      <c r="F284" s="253">
        <v>25</v>
      </c>
      <c r="G284" s="253">
        <v>67</v>
      </c>
    </row>
    <row r="285" spans="1:7" ht="15">
      <c r="A285" s="253" t="s">
        <v>333</v>
      </c>
      <c r="B285" s="253" t="s">
        <v>246</v>
      </c>
      <c r="C285" s="254" t="s">
        <v>334</v>
      </c>
      <c r="D285" s="255" t="s">
        <v>33</v>
      </c>
      <c r="E285" s="253">
        <v>3</v>
      </c>
      <c r="F285" s="253">
        <v>25</v>
      </c>
      <c r="G285" s="253">
        <v>66</v>
      </c>
    </row>
    <row r="286" spans="1:7" ht="15">
      <c r="A286" s="253" t="s">
        <v>335</v>
      </c>
      <c r="B286" s="253" t="s">
        <v>246</v>
      </c>
      <c r="C286" s="254" t="s">
        <v>336</v>
      </c>
      <c r="D286" s="255" t="s">
        <v>33</v>
      </c>
      <c r="E286" s="253">
        <v>3</v>
      </c>
      <c r="F286" s="253">
        <v>25</v>
      </c>
      <c r="G286" s="253">
        <v>72</v>
      </c>
    </row>
    <row r="287" spans="1:7" ht="15">
      <c r="A287" s="253" t="s">
        <v>337</v>
      </c>
      <c r="B287" s="253" t="s">
        <v>246</v>
      </c>
      <c r="C287" s="254" t="s">
        <v>338</v>
      </c>
      <c r="D287" s="255" t="s">
        <v>33</v>
      </c>
      <c r="E287" s="253">
        <v>3</v>
      </c>
      <c r="F287" s="253">
        <v>25</v>
      </c>
      <c r="G287" s="253">
        <v>62</v>
      </c>
    </row>
    <row r="288" spans="1:7" ht="15">
      <c r="A288" s="253" t="s">
        <v>339</v>
      </c>
      <c r="B288" s="253" t="s">
        <v>279</v>
      </c>
      <c r="C288" s="254" t="s">
        <v>340</v>
      </c>
      <c r="D288" s="255" t="s">
        <v>178</v>
      </c>
      <c r="E288" s="253">
        <v>3</v>
      </c>
      <c r="F288" s="253">
        <v>30</v>
      </c>
      <c r="G288" s="253">
        <v>120</v>
      </c>
    </row>
    <row r="289" spans="1:7" ht="15">
      <c r="A289" s="253" t="s">
        <v>341</v>
      </c>
      <c r="B289" s="253" t="s">
        <v>279</v>
      </c>
      <c r="C289" s="254" t="s">
        <v>342</v>
      </c>
      <c r="D289" s="255" t="s">
        <v>32</v>
      </c>
      <c r="E289" s="253">
        <v>3</v>
      </c>
      <c r="F289" s="253">
        <v>30</v>
      </c>
      <c r="G289" s="253">
        <v>127</v>
      </c>
    </row>
    <row r="290" spans="1:7" ht="15">
      <c r="A290" s="253" t="s">
        <v>2278</v>
      </c>
      <c r="B290" s="253" t="s">
        <v>236</v>
      </c>
      <c r="C290" s="254" t="s">
        <v>2279</v>
      </c>
      <c r="D290" s="255" t="s">
        <v>178</v>
      </c>
      <c r="E290" s="253">
        <v>4</v>
      </c>
      <c r="F290" s="253">
        <v>25</v>
      </c>
      <c r="G290" s="253">
        <v>132</v>
      </c>
    </row>
    <row r="291" spans="1:7" ht="15">
      <c r="A291" s="253" t="s">
        <v>2281</v>
      </c>
      <c r="B291" s="253" t="s">
        <v>236</v>
      </c>
      <c r="C291" s="254" t="s">
        <v>2279</v>
      </c>
      <c r="D291" s="255" t="s">
        <v>33</v>
      </c>
      <c r="E291" s="253">
        <v>4</v>
      </c>
      <c r="F291" s="253">
        <v>25</v>
      </c>
      <c r="G291" s="253">
        <v>100</v>
      </c>
    </row>
    <row r="292" spans="1:7" ht="15">
      <c r="A292" s="253" t="s">
        <v>343</v>
      </c>
      <c r="B292" s="253" t="s">
        <v>246</v>
      </c>
      <c r="C292" s="254" t="s">
        <v>344</v>
      </c>
      <c r="D292" s="255" t="s">
        <v>33</v>
      </c>
      <c r="E292" s="253">
        <v>4</v>
      </c>
      <c r="F292" s="253">
        <v>25</v>
      </c>
      <c r="G292" s="253">
        <v>87</v>
      </c>
    </row>
    <row r="293" spans="1:7" ht="15">
      <c r="A293" s="253" t="s">
        <v>345</v>
      </c>
      <c r="B293" s="253" t="s">
        <v>246</v>
      </c>
      <c r="C293" s="254" t="s">
        <v>346</v>
      </c>
      <c r="D293" s="255" t="s">
        <v>33</v>
      </c>
      <c r="E293" s="253">
        <v>4</v>
      </c>
      <c r="F293" s="253">
        <v>25</v>
      </c>
      <c r="G293" s="253">
        <v>86</v>
      </c>
    </row>
    <row r="294" spans="1:7" ht="15">
      <c r="A294" s="253" t="s">
        <v>347</v>
      </c>
      <c r="B294" s="253" t="s">
        <v>246</v>
      </c>
      <c r="C294" s="254" t="s">
        <v>348</v>
      </c>
      <c r="D294" s="255" t="s">
        <v>33</v>
      </c>
      <c r="E294" s="253">
        <v>4</v>
      </c>
      <c r="F294" s="253">
        <v>25</v>
      </c>
      <c r="G294" s="253">
        <v>89</v>
      </c>
    </row>
    <row r="295" spans="1:7" ht="15">
      <c r="A295" s="253" t="s">
        <v>349</v>
      </c>
      <c r="B295" s="253" t="s">
        <v>246</v>
      </c>
      <c r="C295" s="254" t="s">
        <v>350</v>
      </c>
      <c r="D295" s="255" t="s">
        <v>33</v>
      </c>
      <c r="E295" s="253">
        <v>4</v>
      </c>
      <c r="F295" s="253">
        <v>25</v>
      </c>
      <c r="G295" s="253">
        <v>84</v>
      </c>
    </row>
    <row r="296" spans="1:7" ht="15">
      <c r="A296" s="253" t="s">
        <v>351</v>
      </c>
      <c r="B296" s="253" t="s">
        <v>279</v>
      </c>
      <c r="C296" s="254" t="s">
        <v>352</v>
      </c>
      <c r="D296" s="255" t="s">
        <v>178</v>
      </c>
      <c r="E296" s="253">
        <v>4</v>
      </c>
      <c r="F296" s="253">
        <v>30</v>
      </c>
      <c r="G296" s="253">
        <v>148</v>
      </c>
    </row>
    <row r="297" spans="1:7" ht="15">
      <c r="A297" s="253" t="s">
        <v>353</v>
      </c>
      <c r="B297" s="253" t="s">
        <v>279</v>
      </c>
      <c r="C297" s="254" t="s">
        <v>352</v>
      </c>
      <c r="D297" s="255" t="s">
        <v>33</v>
      </c>
      <c r="E297" s="253">
        <v>4</v>
      </c>
      <c r="F297" s="253">
        <v>30</v>
      </c>
      <c r="G297" s="253">
        <v>116</v>
      </c>
    </row>
    <row r="298" spans="1:7" ht="15">
      <c r="A298" s="253" t="s">
        <v>354</v>
      </c>
      <c r="B298" s="253" t="s">
        <v>279</v>
      </c>
      <c r="C298" s="254" t="s">
        <v>352</v>
      </c>
      <c r="D298" s="255" t="s">
        <v>32</v>
      </c>
      <c r="E298" s="253">
        <v>4</v>
      </c>
      <c r="F298" s="253">
        <v>30</v>
      </c>
      <c r="G298" s="253">
        <v>162</v>
      </c>
    </row>
    <row r="299" spans="1:7" ht="15">
      <c r="A299" s="253" t="s">
        <v>355</v>
      </c>
      <c r="B299" s="253" t="s">
        <v>236</v>
      </c>
      <c r="C299" s="254" t="s">
        <v>356</v>
      </c>
      <c r="D299" s="255" t="s">
        <v>178</v>
      </c>
      <c r="E299" s="253">
        <v>6</v>
      </c>
      <c r="F299" s="253">
        <v>25</v>
      </c>
      <c r="G299" s="253">
        <v>198</v>
      </c>
    </row>
    <row r="300" spans="1:7" ht="15">
      <c r="A300" s="253" t="s">
        <v>357</v>
      </c>
      <c r="B300" s="253" t="s">
        <v>246</v>
      </c>
      <c r="C300" s="254" t="s">
        <v>358</v>
      </c>
      <c r="D300" s="255" t="s">
        <v>33</v>
      </c>
      <c r="E300" s="253">
        <v>6</v>
      </c>
      <c r="F300" s="253">
        <v>25</v>
      </c>
      <c r="G300" s="253">
        <v>134</v>
      </c>
    </row>
    <row r="301" spans="1:7" ht="15">
      <c r="A301" s="253" t="s">
        <v>359</v>
      </c>
      <c r="B301" s="253" t="s">
        <v>279</v>
      </c>
      <c r="C301" s="254" t="s">
        <v>360</v>
      </c>
      <c r="D301" s="255" t="s">
        <v>178</v>
      </c>
      <c r="E301" s="253">
        <v>6</v>
      </c>
      <c r="F301" s="253">
        <v>30</v>
      </c>
      <c r="G301" s="253">
        <v>238</v>
      </c>
    </row>
    <row r="302" spans="1:7" ht="15">
      <c r="A302" s="253" t="s">
        <v>361</v>
      </c>
      <c r="B302" s="253" t="s">
        <v>362</v>
      </c>
      <c r="C302" s="254" t="s">
        <v>363</v>
      </c>
      <c r="D302" s="255" t="s">
        <v>178</v>
      </c>
      <c r="E302" s="253">
        <v>0</v>
      </c>
      <c r="F302" s="253">
        <v>0</v>
      </c>
      <c r="G302" s="253">
        <v>4</v>
      </c>
    </row>
    <row r="303" spans="1:7" ht="15">
      <c r="A303" s="253" t="s">
        <v>364</v>
      </c>
      <c r="B303" s="253" t="s">
        <v>362</v>
      </c>
      <c r="C303" s="254" t="s">
        <v>365</v>
      </c>
      <c r="D303" s="255" t="s">
        <v>178</v>
      </c>
      <c r="E303" s="253">
        <v>0</v>
      </c>
      <c r="F303" s="253">
        <v>0</v>
      </c>
      <c r="G303" s="253">
        <v>8</v>
      </c>
    </row>
    <row r="304" spans="1:7" ht="15">
      <c r="A304" s="253" t="s">
        <v>366</v>
      </c>
      <c r="B304" s="253" t="s">
        <v>367</v>
      </c>
      <c r="C304" s="254" t="s">
        <v>368</v>
      </c>
      <c r="D304" s="255" t="s">
        <v>178</v>
      </c>
      <c r="E304" s="253">
        <v>1</v>
      </c>
      <c r="F304" s="253">
        <v>34</v>
      </c>
      <c r="G304" s="253">
        <v>43</v>
      </c>
    </row>
    <row r="305" spans="1:7" ht="15">
      <c r="A305" s="253" t="s">
        <v>369</v>
      </c>
      <c r="B305" s="253" t="s">
        <v>367</v>
      </c>
      <c r="C305" s="254" t="s">
        <v>370</v>
      </c>
      <c r="D305" s="255" t="s">
        <v>178</v>
      </c>
      <c r="E305" s="253">
        <v>1</v>
      </c>
      <c r="F305" s="253">
        <v>34</v>
      </c>
      <c r="G305" s="253">
        <v>43</v>
      </c>
    </row>
    <row r="306" spans="1:7" ht="15">
      <c r="A306" s="253" t="s">
        <v>371</v>
      </c>
      <c r="B306" s="253" t="s">
        <v>367</v>
      </c>
      <c r="C306" s="254" t="s">
        <v>372</v>
      </c>
      <c r="D306" s="255" t="s">
        <v>178</v>
      </c>
      <c r="E306" s="253">
        <v>1</v>
      </c>
      <c r="F306" s="253">
        <v>34</v>
      </c>
      <c r="G306" s="253">
        <v>36</v>
      </c>
    </row>
    <row r="307" spans="1:7" ht="15">
      <c r="A307" s="253" t="s">
        <v>373</v>
      </c>
      <c r="B307" s="253" t="s">
        <v>374</v>
      </c>
      <c r="C307" s="254" t="s">
        <v>375</v>
      </c>
      <c r="D307" s="255" t="s">
        <v>32</v>
      </c>
      <c r="E307" s="253">
        <v>1</v>
      </c>
      <c r="F307" s="253">
        <v>55</v>
      </c>
      <c r="G307" s="253">
        <v>80</v>
      </c>
    </row>
    <row r="308" spans="1:7" ht="15">
      <c r="A308" s="253" t="s">
        <v>376</v>
      </c>
      <c r="B308" s="253" t="s">
        <v>377</v>
      </c>
      <c r="C308" s="254" t="s">
        <v>378</v>
      </c>
      <c r="D308" s="255" t="s">
        <v>32</v>
      </c>
      <c r="E308" s="253">
        <v>1</v>
      </c>
      <c r="F308" s="253">
        <v>30</v>
      </c>
      <c r="G308" s="253">
        <v>51</v>
      </c>
    </row>
    <row r="309" spans="1:7" ht="15">
      <c r="A309" s="253" t="s">
        <v>379</v>
      </c>
      <c r="B309" s="253" t="s">
        <v>367</v>
      </c>
      <c r="C309" s="254" t="s">
        <v>380</v>
      </c>
      <c r="D309" s="255" t="s">
        <v>33</v>
      </c>
      <c r="E309" s="253">
        <v>1</v>
      </c>
      <c r="F309" s="253">
        <v>34</v>
      </c>
      <c r="G309" s="253">
        <v>32</v>
      </c>
    </row>
    <row r="310" spans="1:7" ht="15">
      <c r="A310" s="253" t="s">
        <v>381</v>
      </c>
      <c r="B310" s="253" t="s">
        <v>367</v>
      </c>
      <c r="C310" s="254" t="s">
        <v>382</v>
      </c>
      <c r="D310" s="255" t="s">
        <v>33</v>
      </c>
      <c r="E310" s="253">
        <v>1</v>
      </c>
      <c r="F310" s="253">
        <v>34</v>
      </c>
      <c r="G310" s="253">
        <v>32</v>
      </c>
    </row>
    <row r="311" spans="1:7" ht="15">
      <c r="A311" s="253" t="s">
        <v>383</v>
      </c>
      <c r="B311" s="253" t="s">
        <v>367</v>
      </c>
      <c r="C311" s="254" t="s">
        <v>368</v>
      </c>
      <c r="D311" s="255" t="s">
        <v>32</v>
      </c>
      <c r="E311" s="253">
        <v>1</v>
      </c>
      <c r="F311" s="253">
        <v>34</v>
      </c>
      <c r="G311" s="253">
        <v>50</v>
      </c>
    </row>
    <row r="312" spans="1:7" ht="15">
      <c r="A312" s="253" t="s">
        <v>384</v>
      </c>
      <c r="B312" s="253" t="s">
        <v>385</v>
      </c>
      <c r="C312" s="254" t="s">
        <v>386</v>
      </c>
      <c r="D312" s="255" t="s">
        <v>32</v>
      </c>
      <c r="E312" s="253">
        <v>1</v>
      </c>
      <c r="F312" s="253"/>
      <c r="G312" s="253">
        <v>123</v>
      </c>
    </row>
    <row r="313" spans="1:7" ht="15">
      <c r="A313" s="253" t="s">
        <v>387</v>
      </c>
      <c r="B313" s="253" t="s">
        <v>388</v>
      </c>
      <c r="C313" s="254" t="s">
        <v>389</v>
      </c>
      <c r="D313" s="253" t="s">
        <v>33</v>
      </c>
      <c r="E313" s="253">
        <v>1</v>
      </c>
      <c r="F313" s="253">
        <v>25</v>
      </c>
      <c r="G313" s="260">
        <v>25</v>
      </c>
    </row>
    <row r="314" spans="1:7" ht="15">
      <c r="A314" s="253" t="s">
        <v>390</v>
      </c>
      <c r="B314" s="253" t="s">
        <v>388</v>
      </c>
      <c r="C314" s="254" t="s">
        <v>391</v>
      </c>
      <c r="D314" s="253" t="s">
        <v>33</v>
      </c>
      <c r="E314" s="253">
        <v>1</v>
      </c>
      <c r="F314" s="253">
        <v>25</v>
      </c>
      <c r="G314" s="260">
        <v>19</v>
      </c>
    </row>
    <row r="315" spans="1:7" ht="15">
      <c r="A315" s="253" t="s">
        <v>392</v>
      </c>
      <c r="B315" s="253" t="s">
        <v>388</v>
      </c>
      <c r="C315" s="254" t="s">
        <v>393</v>
      </c>
      <c r="D315" s="253" t="s">
        <v>33</v>
      </c>
      <c r="E315" s="253">
        <v>1</v>
      </c>
      <c r="F315" s="253">
        <v>25</v>
      </c>
      <c r="G315" s="260">
        <v>20</v>
      </c>
    </row>
    <row r="316" spans="1:7" ht="15">
      <c r="A316" s="253" t="s">
        <v>394</v>
      </c>
      <c r="B316" s="253" t="s">
        <v>395</v>
      </c>
      <c r="C316" s="254" t="s">
        <v>396</v>
      </c>
      <c r="D316" s="255" t="s">
        <v>33</v>
      </c>
      <c r="E316" s="253">
        <v>1</v>
      </c>
      <c r="F316" s="253">
        <v>32</v>
      </c>
      <c r="G316" s="253">
        <v>31</v>
      </c>
    </row>
    <row r="317" spans="1:7" ht="15">
      <c r="A317" s="253" t="s">
        <v>397</v>
      </c>
      <c r="B317" s="253" t="s">
        <v>398</v>
      </c>
      <c r="C317" s="254" t="s">
        <v>399</v>
      </c>
      <c r="D317" s="255" t="s">
        <v>33</v>
      </c>
      <c r="E317" s="253">
        <v>1</v>
      </c>
      <c r="F317" s="253">
        <v>30</v>
      </c>
      <c r="G317" s="253">
        <v>28</v>
      </c>
    </row>
    <row r="318" spans="1:7" ht="15">
      <c r="A318" s="253" t="s">
        <v>400</v>
      </c>
      <c r="B318" s="253" t="s">
        <v>398</v>
      </c>
      <c r="C318" s="254" t="s">
        <v>401</v>
      </c>
      <c r="D318" s="255" t="s">
        <v>33</v>
      </c>
      <c r="E318" s="253">
        <v>1</v>
      </c>
      <c r="F318" s="253">
        <v>30</v>
      </c>
      <c r="G318" s="253">
        <v>27</v>
      </c>
    </row>
    <row r="319" spans="1:7" ht="15">
      <c r="A319" s="253" t="s">
        <v>402</v>
      </c>
      <c r="B319" s="253" t="s">
        <v>398</v>
      </c>
      <c r="C319" s="254" t="s">
        <v>403</v>
      </c>
      <c r="D319" s="255" t="s">
        <v>33</v>
      </c>
      <c r="E319" s="253">
        <v>1</v>
      </c>
      <c r="F319" s="253">
        <v>30</v>
      </c>
      <c r="G319" s="253">
        <v>27</v>
      </c>
    </row>
    <row r="320" spans="1:7" ht="15">
      <c r="A320" s="253" t="s">
        <v>404</v>
      </c>
      <c r="B320" s="253" t="s">
        <v>398</v>
      </c>
      <c r="C320" s="254" t="s">
        <v>405</v>
      </c>
      <c r="D320" s="255" t="s">
        <v>33</v>
      </c>
      <c r="E320" s="253">
        <v>1</v>
      </c>
      <c r="F320" s="253">
        <v>30</v>
      </c>
      <c r="G320" s="253">
        <v>26</v>
      </c>
    </row>
    <row r="321" spans="1:7" ht="15">
      <c r="A321" s="253" t="s">
        <v>406</v>
      </c>
      <c r="B321" s="253" t="s">
        <v>398</v>
      </c>
      <c r="C321" s="254" t="s">
        <v>407</v>
      </c>
      <c r="D321" s="255" t="s">
        <v>33</v>
      </c>
      <c r="E321" s="253">
        <v>1</v>
      </c>
      <c r="F321" s="253">
        <v>30</v>
      </c>
      <c r="G321" s="253">
        <v>25</v>
      </c>
    </row>
    <row r="322" spans="1:7" ht="15">
      <c r="A322" s="253" t="s">
        <v>408</v>
      </c>
      <c r="B322" s="253" t="s">
        <v>398</v>
      </c>
      <c r="C322" s="254" t="s">
        <v>409</v>
      </c>
      <c r="D322" s="255" t="s">
        <v>33</v>
      </c>
      <c r="E322" s="253">
        <v>1</v>
      </c>
      <c r="F322" s="253">
        <v>30</v>
      </c>
      <c r="G322" s="253">
        <v>24</v>
      </c>
    </row>
    <row r="323" spans="1:7" ht="15">
      <c r="A323" s="253" t="s">
        <v>410</v>
      </c>
      <c r="B323" s="253" t="s">
        <v>398</v>
      </c>
      <c r="C323" s="254" t="s">
        <v>411</v>
      </c>
      <c r="D323" s="255" t="s">
        <v>33</v>
      </c>
      <c r="E323" s="253">
        <v>1</v>
      </c>
      <c r="F323" s="253">
        <v>30</v>
      </c>
      <c r="G323" s="253">
        <v>24</v>
      </c>
    </row>
    <row r="324" spans="1:7" ht="15">
      <c r="A324" s="256" t="s">
        <v>412</v>
      </c>
      <c r="B324" s="253" t="s">
        <v>398</v>
      </c>
      <c r="C324" s="257" t="s">
        <v>413</v>
      </c>
      <c r="D324" s="258" t="s">
        <v>33</v>
      </c>
      <c r="E324" s="256">
        <v>1</v>
      </c>
      <c r="F324" s="256">
        <v>30</v>
      </c>
      <c r="G324" s="256">
        <v>23</v>
      </c>
    </row>
    <row r="325" spans="1:7" ht="15">
      <c r="A325" s="253" t="s">
        <v>414</v>
      </c>
      <c r="B325" s="253" t="s">
        <v>398</v>
      </c>
      <c r="C325" s="254" t="s">
        <v>415</v>
      </c>
      <c r="D325" s="255" t="s">
        <v>33</v>
      </c>
      <c r="E325" s="253">
        <v>1</v>
      </c>
      <c r="F325" s="253">
        <v>30</v>
      </c>
      <c r="G325" s="253">
        <v>37</v>
      </c>
    </row>
    <row r="326" spans="1:7" ht="15">
      <c r="A326" s="253" t="s">
        <v>416</v>
      </c>
      <c r="B326" s="253" t="s">
        <v>398</v>
      </c>
      <c r="C326" s="254" t="s">
        <v>417</v>
      </c>
      <c r="D326" s="255" t="s">
        <v>33</v>
      </c>
      <c r="E326" s="253">
        <v>1</v>
      </c>
      <c r="F326" s="253">
        <v>30</v>
      </c>
      <c r="G326" s="253">
        <v>36</v>
      </c>
    </row>
    <row r="327" spans="1:7" ht="15">
      <c r="A327" s="253" t="s">
        <v>418</v>
      </c>
      <c r="B327" s="253" t="s">
        <v>398</v>
      </c>
      <c r="C327" s="254" t="s">
        <v>419</v>
      </c>
      <c r="D327" s="255" t="s">
        <v>33</v>
      </c>
      <c r="E327" s="253">
        <v>1</v>
      </c>
      <c r="F327" s="253">
        <v>30</v>
      </c>
      <c r="G327" s="253">
        <v>36</v>
      </c>
    </row>
    <row r="328" spans="1:7" ht="15">
      <c r="A328" s="253" t="s">
        <v>420</v>
      </c>
      <c r="B328" s="253" t="s">
        <v>421</v>
      </c>
      <c r="C328" s="254" t="s">
        <v>399</v>
      </c>
      <c r="D328" s="255" t="s">
        <v>33</v>
      </c>
      <c r="E328" s="253">
        <v>1</v>
      </c>
      <c r="F328" s="253">
        <v>28</v>
      </c>
      <c r="G328" s="253">
        <v>26</v>
      </c>
    </row>
    <row r="329" spans="1:7" ht="15">
      <c r="A329" s="253" t="s">
        <v>422</v>
      </c>
      <c r="B329" s="253" t="s">
        <v>421</v>
      </c>
      <c r="C329" s="254" t="s">
        <v>401</v>
      </c>
      <c r="D329" s="255" t="s">
        <v>33</v>
      </c>
      <c r="E329" s="253">
        <v>1</v>
      </c>
      <c r="F329" s="253">
        <v>28</v>
      </c>
      <c r="G329" s="253">
        <v>25</v>
      </c>
    </row>
    <row r="330" spans="1:7" ht="15">
      <c r="A330" s="253" t="s">
        <v>423</v>
      </c>
      <c r="B330" s="253" t="s">
        <v>421</v>
      </c>
      <c r="C330" s="254" t="s">
        <v>403</v>
      </c>
      <c r="D330" s="255" t="s">
        <v>33</v>
      </c>
      <c r="E330" s="253">
        <v>1</v>
      </c>
      <c r="F330" s="253">
        <v>28</v>
      </c>
      <c r="G330" s="253">
        <v>25</v>
      </c>
    </row>
    <row r="331" spans="1:18" s="37" customFormat="1" ht="15">
      <c r="A331" s="253" t="s">
        <v>424</v>
      </c>
      <c r="B331" s="253" t="s">
        <v>421</v>
      </c>
      <c r="C331" s="254" t="s">
        <v>405</v>
      </c>
      <c r="D331" s="255" t="s">
        <v>33</v>
      </c>
      <c r="E331" s="253">
        <v>1</v>
      </c>
      <c r="F331" s="253">
        <v>28</v>
      </c>
      <c r="G331" s="253">
        <v>24</v>
      </c>
      <c r="H331" s="36"/>
      <c r="I331" s="36"/>
      <c r="J331" s="36"/>
      <c r="K331" s="36"/>
      <c r="L331" s="36"/>
      <c r="M331" s="36"/>
      <c r="N331" s="36"/>
      <c r="O331" s="36"/>
      <c r="P331" s="36"/>
      <c r="Q331" s="36"/>
      <c r="R331" s="36"/>
    </row>
    <row r="332" spans="1:18" s="37" customFormat="1" ht="15">
      <c r="A332" s="253" t="s">
        <v>425</v>
      </c>
      <c r="B332" s="253" t="s">
        <v>421</v>
      </c>
      <c r="C332" s="254" t="s">
        <v>407</v>
      </c>
      <c r="D332" s="255" t="s">
        <v>33</v>
      </c>
      <c r="E332" s="253">
        <v>1</v>
      </c>
      <c r="F332" s="253">
        <v>28</v>
      </c>
      <c r="G332" s="253">
        <v>23</v>
      </c>
      <c r="H332" s="36"/>
      <c r="I332" s="36"/>
      <c r="J332" s="36"/>
      <c r="K332" s="36"/>
      <c r="L332" s="36"/>
      <c r="M332" s="36"/>
      <c r="N332" s="36"/>
      <c r="O332" s="36"/>
      <c r="P332" s="36"/>
      <c r="Q332" s="36"/>
      <c r="R332" s="36"/>
    </row>
    <row r="333" spans="1:18" s="37" customFormat="1" ht="15">
      <c r="A333" s="253" t="s">
        <v>426</v>
      </c>
      <c r="B333" s="253" t="s">
        <v>421</v>
      </c>
      <c r="C333" s="254" t="s">
        <v>409</v>
      </c>
      <c r="D333" s="255" t="s">
        <v>33</v>
      </c>
      <c r="E333" s="253">
        <v>1</v>
      </c>
      <c r="F333" s="253">
        <v>28</v>
      </c>
      <c r="G333" s="253">
        <v>22</v>
      </c>
      <c r="H333" s="36"/>
      <c r="I333" s="36"/>
      <c r="J333" s="36"/>
      <c r="K333" s="36"/>
      <c r="L333" s="36"/>
      <c r="M333" s="36"/>
      <c r="N333" s="36"/>
      <c r="O333" s="36"/>
      <c r="P333" s="36"/>
      <c r="Q333" s="36"/>
      <c r="R333" s="36"/>
    </row>
    <row r="334" spans="1:18" s="37" customFormat="1" ht="15">
      <c r="A334" s="253" t="s">
        <v>427</v>
      </c>
      <c r="B334" s="253" t="s">
        <v>421</v>
      </c>
      <c r="C334" s="254" t="s">
        <v>411</v>
      </c>
      <c r="D334" s="255" t="s">
        <v>33</v>
      </c>
      <c r="E334" s="253">
        <v>1</v>
      </c>
      <c r="F334" s="253">
        <v>28</v>
      </c>
      <c r="G334" s="253">
        <v>22</v>
      </c>
      <c r="H334" s="36"/>
      <c r="I334" s="36"/>
      <c r="J334" s="36"/>
      <c r="K334" s="36"/>
      <c r="L334" s="36"/>
      <c r="M334" s="36"/>
      <c r="N334" s="36"/>
      <c r="O334" s="36"/>
      <c r="P334" s="36"/>
      <c r="Q334" s="36"/>
      <c r="R334" s="36"/>
    </row>
    <row r="335" spans="1:18" s="37" customFormat="1" ht="15">
      <c r="A335" s="256" t="s">
        <v>428</v>
      </c>
      <c r="B335" s="253" t="s">
        <v>421</v>
      </c>
      <c r="C335" s="257" t="s">
        <v>413</v>
      </c>
      <c r="D335" s="258" t="s">
        <v>33</v>
      </c>
      <c r="E335" s="256">
        <v>1</v>
      </c>
      <c r="F335" s="256">
        <v>28</v>
      </c>
      <c r="G335" s="256">
        <v>21</v>
      </c>
      <c r="H335" s="36"/>
      <c r="I335" s="36"/>
      <c r="J335" s="36"/>
      <c r="K335" s="36"/>
      <c r="L335" s="36"/>
      <c r="M335" s="36"/>
      <c r="N335" s="36"/>
      <c r="O335" s="36"/>
      <c r="P335" s="36"/>
      <c r="Q335" s="36"/>
      <c r="R335" s="36"/>
    </row>
    <row r="336" spans="1:18" s="37" customFormat="1" ht="15">
      <c r="A336" s="253" t="s">
        <v>429</v>
      </c>
      <c r="B336" s="253" t="s">
        <v>421</v>
      </c>
      <c r="C336" s="254" t="s">
        <v>415</v>
      </c>
      <c r="D336" s="255" t="s">
        <v>33</v>
      </c>
      <c r="E336" s="253">
        <v>1</v>
      </c>
      <c r="F336" s="253">
        <v>28</v>
      </c>
      <c r="G336" s="253">
        <v>33</v>
      </c>
      <c r="H336" s="36"/>
      <c r="I336" s="36"/>
      <c r="J336" s="36"/>
      <c r="K336" s="36"/>
      <c r="L336" s="36"/>
      <c r="M336" s="36"/>
      <c r="N336" s="36"/>
      <c r="O336" s="36"/>
      <c r="P336" s="36"/>
      <c r="Q336" s="36"/>
      <c r="R336" s="36"/>
    </row>
    <row r="337" spans="1:18" s="37" customFormat="1" ht="15">
      <c r="A337" s="253" t="s">
        <v>430</v>
      </c>
      <c r="B337" s="253" t="s">
        <v>421</v>
      </c>
      <c r="C337" s="254" t="s">
        <v>417</v>
      </c>
      <c r="D337" s="255" t="s">
        <v>33</v>
      </c>
      <c r="E337" s="253">
        <v>1</v>
      </c>
      <c r="F337" s="253">
        <v>28</v>
      </c>
      <c r="G337" s="253">
        <v>32</v>
      </c>
      <c r="H337" s="36"/>
      <c r="I337" s="36"/>
      <c r="J337" s="36"/>
      <c r="K337" s="36"/>
      <c r="L337" s="36"/>
      <c r="M337" s="36"/>
      <c r="N337" s="36"/>
      <c r="O337" s="36"/>
      <c r="P337" s="36"/>
      <c r="Q337" s="36"/>
      <c r="R337" s="36"/>
    </row>
    <row r="338" spans="1:18" s="37" customFormat="1" ht="15">
      <c r="A338" s="253" t="s">
        <v>431</v>
      </c>
      <c r="B338" s="253" t="s">
        <v>421</v>
      </c>
      <c r="C338" s="254" t="s">
        <v>419</v>
      </c>
      <c r="D338" s="255" t="s">
        <v>33</v>
      </c>
      <c r="E338" s="253">
        <v>1</v>
      </c>
      <c r="F338" s="253">
        <v>28</v>
      </c>
      <c r="G338" s="253">
        <v>32</v>
      </c>
      <c r="H338" s="36"/>
      <c r="I338" s="36"/>
      <c r="J338" s="36"/>
      <c r="K338" s="36"/>
      <c r="L338" s="36"/>
      <c r="M338" s="36"/>
      <c r="N338" s="36"/>
      <c r="O338" s="36"/>
      <c r="P338" s="36"/>
      <c r="Q338" s="36"/>
      <c r="R338" s="36"/>
    </row>
    <row r="339" spans="1:18" s="37" customFormat="1" ht="15">
      <c r="A339" s="253" t="s">
        <v>432</v>
      </c>
      <c r="B339" s="253" t="s">
        <v>395</v>
      </c>
      <c r="C339" s="254" t="s">
        <v>433</v>
      </c>
      <c r="D339" s="255" t="s">
        <v>33</v>
      </c>
      <c r="E339" s="253">
        <v>1</v>
      </c>
      <c r="F339" s="253">
        <v>32</v>
      </c>
      <c r="G339" s="253">
        <v>30</v>
      </c>
      <c r="H339" s="36"/>
      <c r="I339" s="36"/>
      <c r="J339" s="36"/>
      <c r="K339" s="36"/>
      <c r="L339" s="36"/>
      <c r="M339" s="36"/>
      <c r="N339" s="36"/>
      <c r="O339" s="36"/>
      <c r="P339" s="36"/>
      <c r="Q339" s="36"/>
      <c r="R339" s="36"/>
    </row>
    <row r="340" spans="1:18" s="37" customFormat="1" ht="15">
      <c r="A340" s="253" t="s">
        <v>434</v>
      </c>
      <c r="B340" s="253" t="s">
        <v>395</v>
      </c>
      <c r="C340" s="254" t="s">
        <v>435</v>
      </c>
      <c r="D340" s="255" t="s">
        <v>33</v>
      </c>
      <c r="E340" s="253">
        <v>1</v>
      </c>
      <c r="F340" s="253">
        <v>32</v>
      </c>
      <c r="G340" s="253">
        <v>33</v>
      </c>
      <c r="H340" s="36"/>
      <c r="I340" s="36"/>
      <c r="J340" s="36"/>
      <c r="K340" s="36"/>
      <c r="L340" s="36"/>
      <c r="M340" s="36"/>
      <c r="N340" s="36"/>
      <c r="O340" s="36"/>
      <c r="P340" s="36"/>
      <c r="Q340" s="36"/>
      <c r="R340" s="36"/>
    </row>
    <row r="341" spans="1:18" s="37" customFormat="1" ht="15">
      <c r="A341" s="253" t="s">
        <v>436</v>
      </c>
      <c r="B341" s="253" t="s">
        <v>395</v>
      </c>
      <c r="C341" s="254" t="s">
        <v>437</v>
      </c>
      <c r="D341" s="255" t="s">
        <v>33</v>
      </c>
      <c r="E341" s="253">
        <v>1</v>
      </c>
      <c r="F341" s="253">
        <v>32</v>
      </c>
      <c r="G341" s="253">
        <v>26</v>
      </c>
      <c r="H341" s="36"/>
      <c r="I341" s="36"/>
      <c r="J341" s="36"/>
      <c r="K341" s="36"/>
      <c r="L341" s="36"/>
      <c r="M341" s="36"/>
      <c r="N341" s="36"/>
      <c r="O341" s="36"/>
      <c r="P341" s="36"/>
      <c r="Q341" s="36"/>
      <c r="R341" s="36"/>
    </row>
    <row r="342" spans="1:18" s="37" customFormat="1" ht="15">
      <c r="A342" s="253" t="s">
        <v>438</v>
      </c>
      <c r="B342" s="253" t="s">
        <v>395</v>
      </c>
      <c r="C342" s="254" t="s">
        <v>439</v>
      </c>
      <c r="D342" s="255" t="s">
        <v>33</v>
      </c>
      <c r="E342" s="253">
        <v>1</v>
      </c>
      <c r="F342" s="253">
        <v>32</v>
      </c>
      <c r="G342" s="253">
        <v>30</v>
      </c>
      <c r="H342" s="36"/>
      <c r="I342" s="36"/>
      <c r="J342" s="36"/>
      <c r="K342" s="36"/>
      <c r="L342" s="36"/>
      <c r="M342" s="36"/>
      <c r="N342" s="36"/>
      <c r="O342" s="36"/>
      <c r="P342" s="36"/>
      <c r="Q342" s="36"/>
      <c r="R342" s="36"/>
    </row>
    <row r="343" spans="1:18" s="37" customFormat="1" ht="15">
      <c r="A343" s="253" t="s">
        <v>440</v>
      </c>
      <c r="B343" s="253" t="s">
        <v>395</v>
      </c>
      <c r="C343" s="254" t="s">
        <v>441</v>
      </c>
      <c r="D343" s="255" t="s">
        <v>33</v>
      </c>
      <c r="E343" s="253">
        <v>1</v>
      </c>
      <c r="F343" s="253">
        <v>32</v>
      </c>
      <c r="G343" s="253">
        <v>31</v>
      </c>
      <c r="H343" s="36"/>
      <c r="I343" s="36"/>
      <c r="J343" s="36"/>
      <c r="K343" s="36"/>
      <c r="L343" s="36"/>
      <c r="M343" s="36"/>
      <c r="N343" s="36"/>
      <c r="O343" s="36"/>
      <c r="P343" s="36"/>
      <c r="Q343" s="36"/>
      <c r="R343" s="36"/>
    </row>
    <row r="344" spans="1:18" s="37" customFormat="1" ht="15">
      <c r="A344" s="253" t="s">
        <v>442</v>
      </c>
      <c r="B344" s="253" t="s">
        <v>395</v>
      </c>
      <c r="C344" s="254" t="s">
        <v>443</v>
      </c>
      <c r="D344" s="255" t="s">
        <v>33</v>
      </c>
      <c r="E344" s="253">
        <v>1</v>
      </c>
      <c r="F344" s="253">
        <v>32</v>
      </c>
      <c r="G344" s="253">
        <v>26</v>
      </c>
      <c r="H344" s="36"/>
      <c r="I344" s="36"/>
      <c r="J344" s="36"/>
      <c r="K344" s="36"/>
      <c r="L344" s="36"/>
      <c r="M344" s="36"/>
      <c r="N344" s="36"/>
      <c r="O344" s="36"/>
      <c r="P344" s="36"/>
      <c r="Q344" s="36"/>
      <c r="R344" s="36"/>
    </row>
    <row r="345" spans="1:18" s="37" customFormat="1" ht="15">
      <c r="A345" s="253" t="s">
        <v>444</v>
      </c>
      <c r="B345" s="253" t="s">
        <v>395</v>
      </c>
      <c r="C345" s="254" t="s">
        <v>445</v>
      </c>
      <c r="D345" s="255" t="s">
        <v>33</v>
      </c>
      <c r="E345" s="253">
        <v>1</v>
      </c>
      <c r="F345" s="253">
        <v>32</v>
      </c>
      <c r="G345" s="253">
        <v>28</v>
      </c>
      <c r="H345" s="36"/>
      <c r="I345" s="36"/>
      <c r="J345" s="36"/>
      <c r="K345" s="36"/>
      <c r="L345" s="36"/>
      <c r="M345" s="36"/>
      <c r="N345" s="36"/>
      <c r="O345" s="36"/>
      <c r="P345" s="36"/>
      <c r="Q345" s="36"/>
      <c r="R345" s="36"/>
    </row>
    <row r="346" spans="1:18" s="37" customFormat="1" ht="15">
      <c r="A346" s="256" t="s">
        <v>446</v>
      </c>
      <c r="B346" s="256" t="s">
        <v>395</v>
      </c>
      <c r="C346" s="257" t="s">
        <v>447</v>
      </c>
      <c r="D346" s="258" t="s">
        <v>33</v>
      </c>
      <c r="E346" s="256">
        <v>1</v>
      </c>
      <c r="F346" s="256">
        <v>32</v>
      </c>
      <c r="G346" s="256">
        <v>26</v>
      </c>
      <c r="H346" s="36"/>
      <c r="I346" s="36"/>
      <c r="J346" s="36"/>
      <c r="K346" s="36"/>
      <c r="L346" s="36"/>
      <c r="M346" s="36"/>
      <c r="N346" s="36"/>
      <c r="O346" s="36"/>
      <c r="P346" s="36"/>
      <c r="Q346" s="36"/>
      <c r="R346" s="36"/>
    </row>
    <row r="347" spans="1:18" s="37" customFormat="1" ht="15">
      <c r="A347" s="253" t="s">
        <v>448</v>
      </c>
      <c r="B347" s="253" t="s">
        <v>395</v>
      </c>
      <c r="C347" s="254" t="s">
        <v>449</v>
      </c>
      <c r="D347" s="255" t="s">
        <v>33</v>
      </c>
      <c r="E347" s="253">
        <v>1</v>
      </c>
      <c r="F347" s="253">
        <v>32</v>
      </c>
      <c r="G347" s="253">
        <v>36</v>
      </c>
      <c r="H347" s="36"/>
      <c r="I347" s="36"/>
      <c r="J347" s="36"/>
      <c r="K347" s="36"/>
      <c r="L347" s="36"/>
      <c r="M347" s="36"/>
      <c r="N347" s="36"/>
      <c r="O347" s="36"/>
      <c r="P347" s="36"/>
      <c r="Q347" s="36"/>
      <c r="R347" s="36"/>
    </row>
    <row r="348" spans="1:18" s="37" customFormat="1" ht="15">
      <c r="A348" s="253" t="s">
        <v>450</v>
      </c>
      <c r="B348" s="253" t="s">
        <v>395</v>
      </c>
      <c r="C348" s="254" t="s">
        <v>451</v>
      </c>
      <c r="D348" s="255" t="s">
        <v>178</v>
      </c>
      <c r="E348" s="253">
        <v>1</v>
      </c>
      <c r="F348" s="253">
        <v>32</v>
      </c>
      <c r="G348" s="253">
        <v>35</v>
      </c>
      <c r="H348" s="36"/>
      <c r="I348" s="36"/>
      <c r="J348" s="36"/>
      <c r="K348" s="36"/>
      <c r="L348" s="36"/>
      <c r="M348" s="36"/>
      <c r="N348" s="36"/>
      <c r="O348" s="36"/>
      <c r="P348" s="36"/>
      <c r="Q348" s="36"/>
      <c r="R348" s="36"/>
    </row>
    <row r="349" spans="1:18" s="37" customFormat="1" ht="15">
      <c r="A349" s="253" t="s">
        <v>452</v>
      </c>
      <c r="B349" s="253" t="s">
        <v>395</v>
      </c>
      <c r="C349" s="254" t="s">
        <v>453</v>
      </c>
      <c r="D349" s="255" t="s">
        <v>33</v>
      </c>
      <c r="E349" s="253">
        <v>1</v>
      </c>
      <c r="F349" s="253">
        <v>32</v>
      </c>
      <c r="G349" s="253">
        <v>32</v>
      </c>
      <c r="H349" s="36"/>
      <c r="I349" s="36"/>
      <c r="J349" s="36"/>
      <c r="K349" s="36"/>
      <c r="L349" s="36"/>
      <c r="M349" s="36"/>
      <c r="N349" s="36"/>
      <c r="O349" s="36"/>
      <c r="P349" s="36"/>
      <c r="Q349" s="36"/>
      <c r="R349" s="36"/>
    </row>
    <row r="350" spans="1:18" s="37" customFormat="1" ht="15">
      <c r="A350" s="253" t="s">
        <v>454</v>
      </c>
      <c r="B350" s="253" t="s">
        <v>395</v>
      </c>
      <c r="C350" s="254" t="s">
        <v>455</v>
      </c>
      <c r="D350" s="255" t="s">
        <v>33</v>
      </c>
      <c r="E350" s="253">
        <v>1</v>
      </c>
      <c r="F350" s="253">
        <v>32</v>
      </c>
      <c r="G350" s="253">
        <v>30</v>
      </c>
      <c r="H350" s="36"/>
      <c r="I350" s="36"/>
      <c r="J350" s="36"/>
      <c r="K350" s="36"/>
      <c r="L350" s="36"/>
      <c r="M350" s="36"/>
      <c r="N350" s="36"/>
      <c r="O350" s="36"/>
      <c r="P350" s="36"/>
      <c r="Q350" s="36"/>
      <c r="R350" s="36"/>
    </row>
    <row r="351" spans="1:18" s="37" customFormat="1" ht="15">
      <c r="A351" s="253" t="s">
        <v>456</v>
      </c>
      <c r="B351" s="253" t="s">
        <v>395</v>
      </c>
      <c r="C351" s="254" t="s">
        <v>457</v>
      </c>
      <c r="D351" s="255" t="s">
        <v>33</v>
      </c>
      <c r="E351" s="253">
        <v>1</v>
      </c>
      <c r="F351" s="253">
        <v>32</v>
      </c>
      <c r="G351" s="253">
        <v>39</v>
      </c>
      <c r="H351" s="36"/>
      <c r="I351" s="36"/>
      <c r="J351" s="36"/>
      <c r="K351" s="36"/>
      <c r="L351" s="36"/>
      <c r="M351" s="36"/>
      <c r="N351" s="36"/>
      <c r="O351" s="36"/>
      <c r="P351" s="36"/>
      <c r="Q351" s="36"/>
      <c r="R351" s="36"/>
    </row>
    <row r="352" spans="1:18" s="37" customFormat="1" ht="15">
      <c r="A352" s="253" t="s">
        <v>458</v>
      </c>
      <c r="B352" s="253" t="s">
        <v>395</v>
      </c>
      <c r="C352" s="254" t="s">
        <v>459</v>
      </c>
      <c r="D352" s="255" t="s">
        <v>33</v>
      </c>
      <c r="E352" s="253">
        <v>1</v>
      </c>
      <c r="F352" s="253">
        <v>32</v>
      </c>
      <c r="G352" s="253">
        <v>27</v>
      </c>
      <c r="H352" s="36"/>
      <c r="I352" s="36"/>
      <c r="J352" s="36"/>
      <c r="K352" s="36"/>
      <c r="L352" s="36"/>
      <c r="M352" s="36"/>
      <c r="N352" s="36"/>
      <c r="O352" s="36"/>
      <c r="P352" s="36"/>
      <c r="Q352" s="36"/>
      <c r="R352" s="36"/>
    </row>
    <row r="353" spans="1:18" s="37" customFormat="1" ht="15">
      <c r="A353" s="253" t="s">
        <v>460</v>
      </c>
      <c r="B353" s="253" t="s">
        <v>395</v>
      </c>
      <c r="C353" s="254" t="s">
        <v>461</v>
      </c>
      <c r="D353" s="255" t="s">
        <v>33</v>
      </c>
      <c r="E353" s="253">
        <v>1</v>
      </c>
      <c r="F353" s="253">
        <v>32</v>
      </c>
      <c r="G353" s="253">
        <v>31</v>
      </c>
      <c r="H353" s="36"/>
      <c r="I353" s="36"/>
      <c r="J353" s="36"/>
      <c r="K353" s="36"/>
      <c r="L353" s="36"/>
      <c r="M353" s="36"/>
      <c r="N353" s="36"/>
      <c r="O353" s="36"/>
      <c r="P353" s="36"/>
      <c r="Q353" s="36"/>
      <c r="R353" s="36"/>
    </row>
    <row r="354" spans="1:18" s="37" customFormat="1" ht="15">
      <c r="A354" s="253" t="s">
        <v>462</v>
      </c>
      <c r="B354" s="253" t="s">
        <v>395</v>
      </c>
      <c r="C354" s="254" t="s">
        <v>463</v>
      </c>
      <c r="D354" s="255" t="s">
        <v>33</v>
      </c>
      <c r="E354" s="253">
        <v>1</v>
      </c>
      <c r="F354" s="253">
        <v>32</v>
      </c>
      <c r="G354" s="253">
        <v>33</v>
      </c>
      <c r="H354" s="36"/>
      <c r="I354" s="36"/>
      <c r="J354" s="36"/>
      <c r="K354" s="36"/>
      <c r="L354" s="36"/>
      <c r="M354" s="36"/>
      <c r="N354" s="36"/>
      <c r="O354" s="36"/>
      <c r="P354" s="36"/>
      <c r="Q354" s="36"/>
      <c r="R354" s="36"/>
    </row>
    <row r="355" spans="1:18" s="37" customFormat="1" ht="15">
      <c r="A355" s="253" t="s">
        <v>464</v>
      </c>
      <c r="B355" s="253" t="s">
        <v>395</v>
      </c>
      <c r="C355" s="254" t="s">
        <v>465</v>
      </c>
      <c r="D355" s="255" t="s">
        <v>33</v>
      </c>
      <c r="E355" s="253">
        <v>1</v>
      </c>
      <c r="F355" s="253">
        <v>32</v>
      </c>
      <c r="G355" s="253">
        <v>25</v>
      </c>
      <c r="H355" s="36"/>
      <c r="I355" s="36"/>
      <c r="J355" s="36"/>
      <c r="K355" s="36"/>
      <c r="L355" s="36"/>
      <c r="M355" s="36"/>
      <c r="N355" s="36"/>
      <c r="O355" s="36"/>
      <c r="P355" s="36"/>
      <c r="Q355" s="36"/>
      <c r="R355" s="36"/>
    </row>
    <row r="356" spans="1:18" s="37" customFormat="1" ht="15">
      <c r="A356" s="253" t="s">
        <v>466</v>
      </c>
      <c r="B356" s="253" t="s">
        <v>395</v>
      </c>
      <c r="C356" s="254" t="s">
        <v>483</v>
      </c>
      <c r="D356" s="255" t="s">
        <v>33</v>
      </c>
      <c r="E356" s="253">
        <v>1</v>
      </c>
      <c r="F356" s="253">
        <v>32</v>
      </c>
      <c r="G356" s="253">
        <v>30</v>
      </c>
      <c r="H356" s="36"/>
      <c r="I356" s="36"/>
      <c r="J356" s="36"/>
      <c r="K356" s="36"/>
      <c r="L356" s="36"/>
      <c r="M356" s="36"/>
      <c r="N356" s="36"/>
      <c r="O356" s="36"/>
      <c r="P356" s="36"/>
      <c r="Q356" s="36"/>
      <c r="R356" s="36"/>
    </row>
    <row r="357" spans="1:18" s="37" customFormat="1" ht="15">
      <c r="A357" s="253" t="s">
        <v>484</v>
      </c>
      <c r="B357" s="253" t="s">
        <v>395</v>
      </c>
      <c r="C357" s="254" t="s">
        <v>485</v>
      </c>
      <c r="D357" s="255" t="s">
        <v>33</v>
      </c>
      <c r="E357" s="253">
        <v>1</v>
      </c>
      <c r="F357" s="253">
        <v>32</v>
      </c>
      <c r="G357" s="253">
        <v>26</v>
      </c>
      <c r="H357" s="36"/>
      <c r="I357" s="36"/>
      <c r="J357" s="36"/>
      <c r="K357" s="36"/>
      <c r="L357" s="36"/>
      <c r="M357" s="36"/>
      <c r="N357" s="36"/>
      <c r="O357" s="36"/>
      <c r="P357" s="36"/>
      <c r="Q357" s="36"/>
      <c r="R357" s="36"/>
    </row>
    <row r="358" spans="1:18" s="37" customFormat="1" ht="15">
      <c r="A358" s="253" t="s">
        <v>486</v>
      </c>
      <c r="B358" s="253" t="s">
        <v>395</v>
      </c>
      <c r="C358" s="254" t="s">
        <v>487</v>
      </c>
      <c r="D358" s="255" t="s">
        <v>33</v>
      </c>
      <c r="E358" s="253">
        <v>1</v>
      </c>
      <c r="F358" s="253">
        <v>32</v>
      </c>
      <c r="G358" s="253">
        <v>39</v>
      </c>
      <c r="H358" s="36"/>
      <c r="I358" s="36"/>
      <c r="J358" s="36"/>
      <c r="K358" s="36"/>
      <c r="L358" s="36"/>
      <c r="M358" s="36"/>
      <c r="N358" s="36"/>
      <c r="O358" s="36"/>
      <c r="P358" s="36"/>
      <c r="Q358" s="36"/>
      <c r="R358" s="36"/>
    </row>
    <row r="359" spans="1:18" s="37" customFormat="1" ht="15">
      <c r="A359" s="253" t="s">
        <v>488</v>
      </c>
      <c r="B359" s="253" t="s">
        <v>395</v>
      </c>
      <c r="C359" s="254" t="s">
        <v>489</v>
      </c>
      <c r="D359" s="255" t="s">
        <v>33</v>
      </c>
      <c r="E359" s="253">
        <v>1</v>
      </c>
      <c r="F359" s="253">
        <v>32</v>
      </c>
      <c r="G359" s="253">
        <v>27</v>
      </c>
      <c r="H359" s="36"/>
      <c r="I359" s="36"/>
      <c r="J359" s="36"/>
      <c r="K359" s="36"/>
      <c r="L359" s="36"/>
      <c r="M359" s="36"/>
      <c r="N359" s="36"/>
      <c r="O359" s="36"/>
      <c r="P359" s="36"/>
      <c r="Q359" s="36"/>
      <c r="R359" s="36"/>
    </row>
    <row r="360" spans="1:18" s="37" customFormat="1" ht="15">
      <c r="A360" s="253" t="s">
        <v>490</v>
      </c>
      <c r="B360" s="253" t="s">
        <v>491</v>
      </c>
      <c r="C360" s="254" t="s">
        <v>492</v>
      </c>
      <c r="D360" s="255" t="s">
        <v>178</v>
      </c>
      <c r="E360" s="253">
        <v>1</v>
      </c>
      <c r="F360" s="253">
        <v>40</v>
      </c>
      <c r="G360" s="253">
        <v>50</v>
      </c>
      <c r="H360" s="36"/>
      <c r="I360" s="36"/>
      <c r="J360" s="36"/>
      <c r="K360" s="36"/>
      <c r="L360" s="36"/>
      <c r="M360" s="36"/>
      <c r="N360" s="36"/>
      <c r="O360" s="36"/>
      <c r="P360" s="36"/>
      <c r="Q360" s="36"/>
      <c r="R360" s="36"/>
    </row>
    <row r="361" spans="1:7" ht="15">
      <c r="A361" s="253" t="s">
        <v>493</v>
      </c>
      <c r="B361" s="253" t="s">
        <v>494</v>
      </c>
      <c r="C361" s="254" t="s">
        <v>495</v>
      </c>
      <c r="D361" s="255" t="s">
        <v>33</v>
      </c>
      <c r="E361" s="253">
        <v>1</v>
      </c>
      <c r="F361" s="253">
        <v>54</v>
      </c>
      <c r="G361" s="253">
        <v>59</v>
      </c>
    </row>
    <row r="362" spans="1:7" ht="15">
      <c r="A362" s="253" t="s">
        <v>496</v>
      </c>
      <c r="B362" s="253" t="s">
        <v>497</v>
      </c>
      <c r="C362" s="254" t="s">
        <v>498</v>
      </c>
      <c r="D362" s="255" t="s">
        <v>32</v>
      </c>
      <c r="E362" s="253">
        <v>1</v>
      </c>
      <c r="F362" s="253">
        <v>60</v>
      </c>
      <c r="G362" s="253">
        <v>85</v>
      </c>
    </row>
    <row r="363" spans="1:7" ht="15">
      <c r="A363" s="253" t="s">
        <v>499</v>
      </c>
      <c r="B363" s="253" t="s">
        <v>500</v>
      </c>
      <c r="C363" s="254" t="s">
        <v>501</v>
      </c>
      <c r="D363" s="255" t="s">
        <v>33</v>
      </c>
      <c r="E363" s="253">
        <v>1</v>
      </c>
      <c r="F363" s="253">
        <v>39</v>
      </c>
      <c r="G363" s="253">
        <v>46</v>
      </c>
    </row>
    <row r="364" spans="1:7" ht="15">
      <c r="A364" s="253" t="s">
        <v>502</v>
      </c>
      <c r="B364" s="253" t="s">
        <v>500</v>
      </c>
      <c r="C364" s="254" t="s">
        <v>503</v>
      </c>
      <c r="D364" s="255" t="s">
        <v>33</v>
      </c>
      <c r="E364" s="253">
        <v>1</v>
      </c>
      <c r="F364" s="253">
        <v>39</v>
      </c>
      <c r="G364" s="253">
        <v>37</v>
      </c>
    </row>
    <row r="365" spans="1:7" ht="15">
      <c r="A365" s="253" t="s">
        <v>504</v>
      </c>
      <c r="B365" s="253" t="s">
        <v>500</v>
      </c>
      <c r="C365" s="254" t="s">
        <v>505</v>
      </c>
      <c r="D365" s="255" t="s">
        <v>32</v>
      </c>
      <c r="E365" s="253">
        <v>1</v>
      </c>
      <c r="F365" s="253">
        <v>39</v>
      </c>
      <c r="G365" s="253">
        <v>60</v>
      </c>
    </row>
    <row r="366" spans="1:7" ht="15">
      <c r="A366" s="253" t="s">
        <v>506</v>
      </c>
      <c r="B366" s="253" t="s">
        <v>500</v>
      </c>
      <c r="C366" s="254" t="s">
        <v>507</v>
      </c>
      <c r="D366" s="255" t="s">
        <v>32</v>
      </c>
      <c r="E366" s="253">
        <v>1</v>
      </c>
      <c r="F366" s="253">
        <v>39</v>
      </c>
      <c r="G366" s="253">
        <v>52</v>
      </c>
    </row>
    <row r="367" spans="1:7" ht="15">
      <c r="A367" s="253" t="s">
        <v>508</v>
      </c>
      <c r="B367" s="253" t="s">
        <v>509</v>
      </c>
      <c r="C367" s="254" t="s">
        <v>510</v>
      </c>
      <c r="D367" s="255" t="s">
        <v>33</v>
      </c>
      <c r="E367" s="253">
        <v>1</v>
      </c>
      <c r="F367" s="253">
        <v>28</v>
      </c>
      <c r="G367" s="253">
        <v>32</v>
      </c>
    </row>
    <row r="368" spans="1:18" s="37" customFormat="1" ht="15">
      <c r="A368" s="253" t="s">
        <v>511</v>
      </c>
      <c r="B368" s="253" t="s">
        <v>491</v>
      </c>
      <c r="C368" s="254" t="s">
        <v>512</v>
      </c>
      <c r="D368" s="255" t="s">
        <v>33</v>
      </c>
      <c r="E368" s="253">
        <v>1</v>
      </c>
      <c r="F368" s="253">
        <v>40</v>
      </c>
      <c r="G368" s="253">
        <v>36</v>
      </c>
      <c r="H368" s="36"/>
      <c r="I368" s="36"/>
      <c r="J368" s="36"/>
      <c r="K368" s="36"/>
      <c r="L368" s="36"/>
      <c r="M368" s="36"/>
      <c r="N368" s="36"/>
      <c r="O368" s="36"/>
      <c r="P368" s="36"/>
      <c r="Q368" s="36"/>
      <c r="R368" s="36"/>
    </row>
    <row r="369" spans="1:18" s="37" customFormat="1" ht="15">
      <c r="A369" s="253" t="s">
        <v>513</v>
      </c>
      <c r="B369" s="253" t="s">
        <v>491</v>
      </c>
      <c r="C369" s="254" t="s">
        <v>492</v>
      </c>
      <c r="D369" s="255" t="s">
        <v>32</v>
      </c>
      <c r="E369" s="253">
        <v>1</v>
      </c>
      <c r="F369" s="253">
        <v>40</v>
      </c>
      <c r="G369" s="253">
        <v>57</v>
      </c>
      <c r="H369" s="36"/>
      <c r="I369" s="36"/>
      <c r="J369" s="36"/>
      <c r="K369" s="36"/>
      <c r="L369" s="36"/>
      <c r="M369" s="36"/>
      <c r="N369" s="36"/>
      <c r="O369" s="36"/>
      <c r="P369" s="36"/>
      <c r="Q369" s="36"/>
      <c r="R369" s="36"/>
    </row>
    <row r="370" spans="1:18" s="37" customFormat="1" ht="15">
      <c r="A370" s="253" t="s">
        <v>514</v>
      </c>
      <c r="B370" s="253" t="s">
        <v>515</v>
      </c>
      <c r="C370" s="254" t="s">
        <v>516</v>
      </c>
      <c r="D370" s="255" t="s">
        <v>32</v>
      </c>
      <c r="E370" s="253">
        <v>1</v>
      </c>
      <c r="F370" s="253">
        <v>110</v>
      </c>
      <c r="G370" s="253">
        <v>135</v>
      </c>
      <c r="H370" s="36"/>
      <c r="I370" s="36"/>
      <c r="J370" s="36"/>
      <c r="K370" s="36"/>
      <c r="L370" s="36"/>
      <c r="M370" s="36"/>
      <c r="N370" s="36"/>
      <c r="O370" s="36"/>
      <c r="P370" s="36"/>
      <c r="Q370" s="36"/>
      <c r="R370" s="36"/>
    </row>
    <row r="371" spans="1:18" s="37" customFormat="1" ht="15">
      <c r="A371" s="253" t="s">
        <v>517</v>
      </c>
      <c r="B371" s="253" t="s">
        <v>518</v>
      </c>
      <c r="C371" s="254" t="s">
        <v>519</v>
      </c>
      <c r="D371" s="255" t="s">
        <v>32</v>
      </c>
      <c r="E371" s="253">
        <v>1</v>
      </c>
      <c r="F371" s="253">
        <v>40</v>
      </c>
      <c r="G371" s="253">
        <v>51</v>
      </c>
      <c r="H371" s="36"/>
      <c r="I371" s="36"/>
      <c r="J371" s="36"/>
      <c r="K371" s="36"/>
      <c r="L371" s="36"/>
      <c r="M371" s="36"/>
      <c r="N371" s="36"/>
      <c r="O371" s="36"/>
      <c r="P371" s="36"/>
      <c r="Q371" s="36"/>
      <c r="R371" s="36"/>
    </row>
    <row r="372" spans="1:18" s="37" customFormat="1" ht="15">
      <c r="A372" s="253" t="s">
        <v>520</v>
      </c>
      <c r="B372" s="253" t="s">
        <v>367</v>
      </c>
      <c r="C372" s="254" t="s">
        <v>521</v>
      </c>
      <c r="D372" s="255" t="s">
        <v>178</v>
      </c>
      <c r="E372" s="253">
        <v>2</v>
      </c>
      <c r="F372" s="253">
        <v>34</v>
      </c>
      <c r="G372" s="253">
        <v>72</v>
      </c>
      <c r="H372" s="36"/>
      <c r="I372" s="36"/>
      <c r="J372" s="36"/>
      <c r="K372" s="36"/>
      <c r="L372" s="36"/>
      <c r="M372" s="36"/>
      <c r="N372" s="36"/>
      <c r="O372" s="36"/>
      <c r="P372" s="36"/>
      <c r="Q372" s="36"/>
      <c r="R372" s="36"/>
    </row>
    <row r="373" spans="1:18" s="37" customFormat="1" ht="15">
      <c r="A373" s="253" t="s">
        <v>522</v>
      </c>
      <c r="B373" s="253" t="s">
        <v>367</v>
      </c>
      <c r="C373" s="254" t="s">
        <v>523</v>
      </c>
      <c r="D373" s="255" t="s">
        <v>178</v>
      </c>
      <c r="E373" s="253">
        <v>2</v>
      </c>
      <c r="F373" s="253">
        <v>34</v>
      </c>
      <c r="G373" s="253">
        <v>76</v>
      </c>
      <c r="H373" s="36"/>
      <c r="I373" s="36"/>
      <c r="J373" s="36"/>
      <c r="K373" s="36"/>
      <c r="L373" s="36"/>
      <c r="M373" s="36"/>
      <c r="N373" s="36"/>
      <c r="O373" s="36"/>
      <c r="P373" s="36"/>
      <c r="Q373" s="36"/>
      <c r="R373" s="36"/>
    </row>
    <row r="374" spans="1:18" s="37" customFormat="1" ht="15">
      <c r="A374" s="253" t="s">
        <v>524</v>
      </c>
      <c r="B374" s="253" t="s">
        <v>374</v>
      </c>
      <c r="C374" s="254" t="s">
        <v>525</v>
      </c>
      <c r="D374" s="255" t="s">
        <v>32</v>
      </c>
      <c r="E374" s="253">
        <v>2</v>
      </c>
      <c r="F374" s="253">
        <v>55</v>
      </c>
      <c r="G374" s="253">
        <v>135</v>
      </c>
      <c r="H374" s="36"/>
      <c r="I374" s="36"/>
      <c r="J374" s="36"/>
      <c r="K374" s="36"/>
      <c r="L374" s="36"/>
      <c r="M374" s="36"/>
      <c r="N374" s="36"/>
      <c r="O374" s="36"/>
      <c r="P374" s="36"/>
      <c r="Q374" s="36"/>
      <c r="R374" s="36"/>
    </row>
    <row r="375" spans="1:18" s="37" customFormat="1" ht="15">
      <c r="A375" s="253" t="s">
        <v>526</v>
      </c>
      <c r="B375" s="253" t="s">
        <v>377</v>
      </c>
      <c r="C375" s="254" t="s">
        <v>527</v>
      </c>
      <c r="D375" s="255" t="s">
        <v>32</v>
      </c>
      <c r="E375" s="253">
        <v>2</v>
      </c>
      <c r="F375" s="253">
        <v>30</v>
      </c>
      <c r="G375" s="253">
        <v>82</v>
      </c>
      <c r="H375" s="36"/>
      <c r="I375" s="36"/>
      <c r="J375" s="36"/>
      <c r="K375" s="36"/>
      <c r="L375" s="36"/>
      <c r="M375" s="36"/>
      <c r="N375" s="36"/>
      <c r="O375" s="36"/>
      <c r="P375" s="36"/>
      <c r="Q375" s="36"/>
      <c r="R375" s="36"/>
    </row>
    <row r="376" spans="1:18" s="37" customFormat="1" ht="15">
      <c r="A376" s="253" t="s">
        <v>528</v>
      </c>
      <c r="B376" s="253" t="s">
        <v>367</v>
      </c>
      <c r="C376" s="254" t="s">
        <v>529</v>
      </c>
      <c r="D376" s="255" t="s">
        <v>33</v>
      </c>
      <c r="E376" s="253">
        <v>2</v>
      </c>
      <c r="F376" s="253">
        <v>34</v>
      </c>
      <c r="G376" s="253">
        <v>60</v>
      </c>
      <c r="H376" s="36"/>
      <c r="I376" s="36"/>
      <c r="J376" s="36"/>
      <c r="K376" s="36"/>
      <c r="L376" s="36"/>
      <c r="M376" s="36"/>
      <c r="N376" s="36"/>
      <c r="O376" s="36"/>
      <c r="P376" s="36"/>
      <c r="Q376" s="36"/>
      <c r="R376" s="36"/>
    </row>
    <row r="377" spans="1:18" s="37" customFormat="1" ht="15">
      <c r="A377" s="253" t="s">
        <v>530</v>
      </c>
      <c r="B377" s="253" t="s">
        <v>367</v>
      </c>
      <c r="C377" s="254" t="s">
        <v>521</v>
      </c>
      <c r="D377" s="255" t="s">
        <v>32</v>
      </c>
      <c r="E377" s="253">
        <v>2</v>
      </c>
      <c r="F377" s="253">
        <v>34</v>
      </c>
      <c r="G377" s="253">
        <v>80</v>
      </c>
      <c r="H377" s="36"/>
      <c r="I377" s="36"/>
      <c r="J377" s="36"/>
      <c r="K377" s="36"/>
      <c r="L377" s="36"/>
      <c r="M377" s="36"/>
      <c r="N377" s="36"/>
      <c r="O377" s="36"/>
      <c r="P377" s="36"/>
      <c r="Q377" s="36"/>
      <c r="R377" s="36"/>
    </row>
    <row r="378" spans="1:18" s="37" customFormat="1" ht="15">
      <c r="A378" s="253" t="s">
        <v>531</v>
      </c>
      <c r="B378" s="253" t="s">
        <v>385</v>
      </c>
      <c r="C378" s="254" t="s">
        <v>532</v>
      </c>
      <c r="D378" s="255" t="s">
        <v>32</v>
      </c>
      <c r="E378" s="253">
        <v>2</v>
      </c>
      <c r="F378" s="253"/>
      <c r="G378" s="253">
        <v>210</v>
      </c>
      <c r="H378" s="36"/>
      <c r="I378" s="36"/>
      <c r="J378" s="36"/>
      <c r="K378" s="36"/>
      <c r="L378" s="36"/>
      <c r="M378" s="36"/>
      <c r="N378" s="36"/>
      <c r="O378" s="36"/>
      <c r="P378" s="36"/>
      <c r="Q378" s="36"/>
      <c r="R378" s="36"/>
    </row>
    <row r="379" spans="1:18" s="37" customFormat="1" ht="15">
      <c r="A379" s="253" t="s">
        <v>533</v>
      </c>
      <c r="B379" s="253" t="s">
        <v>388</v>
      </c>
      <c r="C379" s="254" t="s">
        <v>534</v>
      </c>
      <c r="D379" s="253" t="s">
        <v>33</v>
      </c>
      <c r="E379" s="253">
        <v>2</v>
      </c>
      <c r="F379" s="253">
        <v>25</v>
      </c>
      <c r="G379" s="260">
        <v>40</v>
      </c>
      <c r="H379" s="36"/>
      <c r="I379" s="36"/>
      <c r="J379" s="36"/>
      <c r="K379" s="36"/>
      <c r="L379" s="36"/>
      <c r="M379" s="36"/>
      <c r="N379" s="36"/>
      <c r="O379" s="36"/>
      <c r="P379" s="36"/>
      <c r="Q379" s="36"/>
      <c r="R379" s="36"/>
    </row>
    <row r="380" spans="1:18" s="37" customFormat="1" ht="15">
      <c r="A380" s="253" t="s">
        <v>535</v>
      </c>
      <c r="B380" s="253" t="s">
        <v>388</v>
      </c>
      <c r="C380" s="254" t="s">
        <v>536</v>
      </c>
      <c r="D380" s="253" t="s">
        <v>33</v>
      </c>
      <c r="E380" s="253">
        <v>2</v>
      </c>
      <c r="F380" s="253">
        <v>25</v>
      </c>
      <c r="G380" s="260">
        <v>39</v>
      </c>
      <c r="H380" s="36"/>
      <c r="I380" s="36"/>
      <c r="J380" s="36"/>
      <c r="K380" s="36"/>
      <c r="L380" s="36"/>
      <c r="M380" s="36"/>
      <c r="N380" s="36"/>
      <c r="O380" s="36"/>
      <c r="P380" s="36"/>
      <c r="Q380" s="36"/>
      <c r="R380" s="36"/>
    </row>
    <row r="381" spans="1:18" s="37" customFormat="1" ht="15">
      <c r="A381" s="253" t="s">
        <v>537</v>
      </c>
      <c r="B381" s="253" t="s">
        <v>395</v>
      </c>
      <c r="C381" s="254" t="s">
        <v>538</v>
      </c>
      <c r="D381" s="255" t="s">
        <v>33</v>
      </c>
      <c r="E381" s="253">
        <v>2</v>
      </c>
      <c r="F381" s="253">
        <v>32</v>
      </c>
      <c r="G381" s="253">
        <v>59</v>
      </c>
      <c r="H381" s="36"/>
      <c r="I381" s="36"/>
      <c r="J381" s="36"/>
      <c r="K381" s="36"/>
      <c r="L381" s="36"/>
      <c r="M381" s="36"/>
      <c r="N381" s="36"/>
      <c r="O381" s="36"/>
      <c r="P381" s="36"/>
      <c r="Q381" s="36"/>
      <c r="R381" s="36"/>
    </row>
    <row r="382" spans="1:18" s="37" customFormat="1" ht="15">
      <c r="A382" s="253" t="s">
        <v>539</v>
      </c>
      <c r="B382" s="253" t="s">
        <v>398</v>
      </c>
      <c r="C382" s="254" t="s">
        <v>540</v>
      </c>
      <c r="D382" s="255" t="s">
        <v>33</v>
      </c>
      <c r="E382" s="253">
        <v>2</v>
      </c>
      <c r="F382" s="253">
        <v>30</v>
      </c>
      <c r="G382" s="253">
        <v>53</v>
      </c>
      <c r="H382" s="36"/>
      <c r="I382" s="36"/>
      <c r="J382" s="36"/>
      <c r="K382" s="36"/>
      <c r="L382" s="36"/>
      <c r="M382" s="36"/>
      <c r="N382" s="36"/>
      <c r="O382" s="36"/>
      <c r="P382" s="36"/>
      <c r="Q382" s="36"/>
      <c r="R382" s="36"/>
    </row>
    <row r="383" spans="1:18" s="37" customFormat="1" ht="15">
      <c r="A383" s="253" t="s">
        <v>404</v>
      </c>
      <c r="B383" s="253" t="s">
        <v>398</v>
      </c>
      <c r="C383" s="254" t="s">
        <v>541</v>
      </c>
      <c r="D383" s="255" t="s">
        <v>33</v>
      </c>
      <c r="E383" s="253">
        <v>2</v>
      </c>
      <c r="F383" s="253">
        <v>30</v>
      </c>
      <c r="G383" s="253">
        <v>52</v>
      </c>
      <c r="H383" s="36"/>
      <c r="I383" s="36"/>
      <c r="J383" s="36"/>
      <c r="K383" s="36"/>
      <c r="L383" s="36"/>
      <c r="M383" s="36"/>
      <c r="N383" s="36"/>
      <c r="O383" s="36"/>
      <c r="P383" s="36"/>
      <c r="Q383" s="36"/>
      <c r="R383" s="36"/>
    </row>
    <row r="384" spans="1:18" s="37" customFormat="1" ht="15">
      <c r="A384" s="253" t="s">
        <v>542</v>
      </c>
      <c r="B384" s="253" t="s">
        <v>398</v>
      </c>
      <c r="C384" s="254" t="s">
        <v>543</v>
      </c>
      <c r="D384" s="255" t="s">
        <v>33</v>
      </c>
      <c r="E384" s="253">
        <v>2</v>
      </c>
      <c r="F384" s="253">
        <v>30</v>
      </c>
      <c r="G384" s="253">
        <v>47</v>
      </c>
      <c r="H384" s="36"/>
      <c r="I384" s="36"/>
      <c r="J384" s="36"/>
      <c r="K384" s="36"/>
      <c r="L384" s="36"/>
      <c r="M384" s="36"/>
      <c r="N384" s="36"/>
      <c r="O384" s="36"/>
      <c r="P384" s="36"/>
      <c r="Q384" s="36"/>
      <c r="R384" s="36"/>
    </row>
    <row r="385" spans="1:18" s="37" customFormat="1" ht="15">
      <c r="A385" s="256" t="s">
        <v>412</v>
      </c>
      <c r="B385" s="253" t="s">
        <v>398</v>
      </c>
      <c r="C385" s="257" t="s">
        <v>544</v>
      </c>
      <c r="D385" s="258" t="s">
        <v>33</v>
      </c>
      <c r="E385" s="256">
        <v>2</v>
      </c>
      <c r="F385" s="256">
        <v>30</v>
      </c>
      <c r="G385" s="256">
        <v>46</v>
      </c>
      <c r="H385" s="36"/>
      <c r="I385" s="36"/>
      <c r="J385" s="36"/>
      <c r="K385" s="36"/>
      <c r="L385" s="36"/>
      <c r="M385" s="36"/>
      <c r="N385" s="36"/>
      <c r="O385" s="36"/>
      <c r="P385" s="36"/>
      <c r="Q385" s="36"/>
      <c r="R385" s="36"/>
    </row>
    <row r="386" spans="1:18" s="37" customFormat="1" ht="15">
      <c r="A386" s="253" t="s">
        <v>545</v>
      </c>
      <c r="B386" s="253" t="s">
        <v>398</v>
      </c>
      <c r="C386" s="254" t="s">
        <v>546</v>
      </c>
      <c r="D386" s="255" t="s">
        <v>33</v>
      </c>
      <c r="E386" s="253">
        <v>2</v>
      </c>
      <c r="F386" s="253">
        <v>30</v>
      </c>
      <c r="G386" s="253">
        <v>72</v>
      </c>
      <c r="H386" s="36"/>
      <c r="I386" s="36"/>
      <c r="J386" s="36"/>
      <c r="K386" s="36"/>
      <c r="L386" s="36"/>
      <c r="M386" s="36"/>
      <c r="N386" s="36"/>
      <c r="O386" s="36"/>
      <c r="P386" s="36"/>
      <c r="Q386" s="36"/>
      <c r="R386" s="36"/>
    </row>
    <row r="387" spans="1:18" s="37" customFormat="1" ht="15">
      <c r="A387" s="253" t="s">
        <v>547</v>
      </c>
      <c r="B387" s="253" t="s">
        <v>421</v>
      </c>
      <c r="C387" s="254" t="s">
        <v>540</v>
      </c>
      <c r="D387" s="255" t="s">
        <v>33</v>
      </c>
      <c r="E387" s="253">
        <v>2</v>
      </c>
      <c r="F387" s="253">
        <v>28</v>
      </c>
      <c r="G387" s="253">
        <v>48</v>
      </c>
      <c r="H387" s="36"/>
      <c r="I387" s="36"/>
      <c r="J387" s="36"/>
      <c r="K387" s="36"/>
      <c r="L387" s="36"/>
      <c r="M387" s="36"/>
      <c r="N387" s="36"/>
      <c r="O387" s="36"/>
      <c r="P387" s="36"/>
      <c r="Q387" s="36"/>
      <c r="R387" s="36"/>
    </row>
    <row r="388" spans="1:18" s="37" customFormat="1" ht="15">
      <c r="A388" s="253" t="s">
        <v>424</v>
      </c>
      <c r="B388" s="253" t="s">
        <v>421</v>
      </c>
      <c r="C388" s="254" t="s">
        <v>541</v>
      </c>
      <c r="D388" s="255" t="s">
        <v>33</v>
      </c>
      <c r="E388" s="253">
        <v>2</v>
      </c>
      <c r="F388" s="253">
        <v>28</v>
      </c>
      <c r="G388" s="253">
        <v>47</v>
      </c>
      <c r="H388" s="36"/>
      <c r="I388" s="36"/>
      <c r="J388" s="36"/>
      <c r="K388" s="36"/>
      <c r="L388" s="36"/>
      <c r="M388" s="36"/>
      <c r="N388" s="36"/>
      <c r="O388" s="36"/>
      <c r="P388" s="36"/>
      <c r="Q388" s="36"/>
      <c r="R388" s="36"/>
    </row>
    <row r="389" spans="1:18" s="37" customFormat="1" ht="15">
      <c r="A389" s="253" t="s">
        <v>548</v>
      </c>
      <c r="B389" s="253" t="s">
        <v>421</v>
      </c>
      <c r="C389" s="254" t="s">
        <v>543</v>
      </c>
      <c r="D389" s="255" t="s">
        <v>33</v>
      </c>
      <c r="E389" s="253">
        <v>2</v>
      </c>
      <c r="F389" s="253">
        <v>28</v>
      </c>
      <c r="G389" s="253">
        <v>45</v>
      </c>
      <c r="H389" s="36"/>
      <c r="I389" s="36"/>
      <c r="J389" s="36"/>
      <c r="K389" s="36"/>
      <c r="L389" s="36"/>
      <c r="M389" s="36"/>
      <c r="N389" s="36"/>
      <c r="O389" s="36"/>
      <c r="P389" s="36"/>
      <c r="Q389" s="36"/>
      <c r="R389" s="36"/>
    </row>
    <row r="390" spans="1:18" s="37" customFormat="1" ht="15">
      <c r="A390" s="256" t="s">
        <v>428</v>
      </c>
      <c r="B390" s="253" t="s">
        <v>421</v>
      </c>
      <c r="C390" s="257" t="s">
        <v>544</v>
      </c>
      <c r="D390" s="258" t="s">
        <v>33</v>
      </c>
      <c r="E390" s="256">
        <v>2</v>
      </c>
      <c r="F390" s="256">
        <v>28</v>
      </c>
      <c r="G390" s="256">
        <v>44</v>
      </c>
      <c r="H390" s="36"/>
      <c r="I390" s="36"/>
      <c r="J390" s="36"/>
      <c r="K390" s="36"/>
      <c r="L390" s="36"/>
      <c r="M390" s="36"/>
      <c r="N390" s="36"/>
      <c r="O390" s="36"/>
      <c r="P390" s="36"/>
      <c r="Q390" s="36"/>
      <c r="R390" s="36"/>
    </row>
    <row r="391" spans="1:7" ht="15">
      <c r="A391" s="253" t="s">
        <v>549</v>
      </c>
      <c r="B391" s="253" t="s">
        <v>421</v>
      </c>
      <c r="C391" s="254" t="s">
        <v>546</v>
      </c>
      <c r="D391" s="255" t="s">
        <v>33</v>
      </c>
      <c r="E391" s="253">
        <v>2</v>
      </c>
      <c r="F391" s="253">
        <v>28</v>
      </c>
      <c r="G391" s="253">
        <v>67</v>
      </c>
    </row>
    <row r="392" spans="1:7" ht="15">
      <c r="A392" s="253" t="s">
        <v>550</v>
      </c>
      <c r="B392" s="253" t="s">
        <v>395</v>
      </c>
      <c r="C392" s="254" t="s">
        <v>551</v>
      </c>
      <c r="D392" s="255" t="s">
        <v>33</v>
      </c>
      <c r="E392" s="253">
        <v>2</v>
      </c>
      <c r="F392" s="253">
        <v>32</v>
      </c>
      <c r="G392" s="253">
        <v>56</v>
      </c>
    </row>
    <row r="393" spans="1:18" s="37" customFormat="1" ht="15">
      <c r="A393" s="253" t="s">
        <v>552</v>
      </c>
      <c r="B393" s="253" t="s">
        <v>395</v>
      </c>
      <c r="C393" s="254" t="s">
        <v>553</v>
      </c>
      <c r="D393" s="255" t="s">
        <v>33</v>
      </c>
      <c r="E393" s="253">
        <v>2</v>
      </c>
      <c r="F393" s="253">
        <v>32</v>
      </c>
      <c r="G393" s="253">
        <v>51</v>
      </c>
      <c r="H393" s="36"/>
      <c r="I393" s="36"/>
      <c r="J393" s="36"/>
      <c r="K393" s="36"/>
      <c r="L393" s="36"/>
      <c r="M393" s="36"/>
      <c r="N393" s="36"/>
      <c r="O393" s="36"/>
      <c r="P393" s="36"/>
      <c r="Q393" s="36"/>
      <c r="R393" s="36"/>
    </row>
    <row r="394" spans="1:18" s="37" customFormat="1" ht="15">
      <c r="A394" s="253" t="s">
        <v>554</v>
      </c>
      <c r="B394" s="253" t="s">
        <v>395</v>
      </c>
      <c r="C394" s="254" t="s">
        <v>555</v>
      </c>
      <c r="D394" s="255" t="s">
        <v>33</v>
      </c>
      <c r="E394" s="253">
        <v>2</v>
      </c>
      <c r="F394" s="253">
        <v>32</v>
      </c>
      <c r="G394" s="253">
        <v>65</v>
      </c>
      <c r="H394" s="36"/>
      <c r="I394" s="36"/>
      <c r="J394" s="36"/>
      <c r="K394" s="36"/>
      <c r="L394" s="36"/>
      <c r="M394" s="36"/>
      <c r="N394" s="36"/>
      <c r="O394" s="36"/>
      <c r="P394" s="36"/>
      <c r="Q394" s="36"/>
      <c r="R394" s="36"/>
    </row>
    <row r="395" spans="1:7" ht="15">
      <c r="A395" s="253" t="s">
        <v>556</v>
      </c>
      <c r="B395" s="253" t="s">
        <v>395</v>
      </c>
      <c r="C395" s="254" t="s">
        <v>557</v>
      </c>
      <c r="D395" s="255" t="s">
        <v>33</v>
      </c>
      <c r="E395" s="253">
        <v>2</v>
      </c>
      <c r="F395" s="253">
        <v>32</v>
      </c>
      <c r="G395" s="253">
        <v>52</v>
      </c>
    </row>
    <row r="396" spans="1:7" ht="15">
      <c r="A396" s="253" t="s">
        <v>558</v>
      </c>
      <c r="B396" s="253" t="s">
        <v>395</v>
      </c>
      <c r="C396" s="254" t="s">
        <v>559</v>
      </c>
      <c r="D396" s="255" t="s">
        <v>33</v>
      </c>
      <c r="E396" s="253">
        <v>2</v>
      </c>
      <c r="F396" s="253">
        <v>32</v>
      </c>
      <c r="G396" s="253">
        <v>79</v>
      </c>
    </row>
    <row r="397" spans="1:7" ht="15">
      <c r="A397" s="253" t="s">
        <v>560</v>
      </c>
      <c r="B397" s="253" t="s">
        <v>395</v>
      </c>
      <c r="C397" s="254" t="s">
        <v>561</v>
      </c>
      <c r="D397" s="255" t="s">
        <v>178</v>
      </c>
      <c r="E397" s="253">
        <v>2</v>
      </c>
      <c r="F397" s="253">
        <v>32</v>
      </c>
      <c r="G397" s="253">
        <v>71</v>
      </c>
    </row>
    <row r="398" spans="1:7" ht="15">
      <c r="A398" s="253" t="s">
        <v>562</v>
      </c>
      <c r="B398" s="253" t="s">
        <v>395</v>
      </c>
      <c r="C398" s="254" t="s">
        <v>862</v>
      </c>
      <c r="D398" s="255" t="s">
        <v>33</v>
      </c>
      <c r="E398" s="253">
        <v>2</v>
      </c>
      <c r="F398" s="253">
        <v>32</v>
      </c>
      <c r="G398" s="253">
        <v>60</v>
      </c>
    </row>
    <row r="399" spans="1:7" ht="15">
      <c r="A399" s="253" t="s">
        <v>863</v>
      </c>
      <c r="B399" s="253" t="s">
        <v>395</v>
      </c>
      <c r="C399" s="254" t="s">
        <v>864</v>
      </c>
      <c r="D399" s="255" t="s">
        <v>33</v>
      </c>
      <c r="E399" s="253">
        <v>2</v>
      </c>
      <c r="F399" s="253">
        <v>32</v>
      </c>
      <c r="G399" s="253">
        <v>59</v>
      </c>
    </row>
    <row r="400" spans="1:7" ht="15">
      <c r="A400" s="253" t="s">
        <v>865</v>
      </c>
      <c r="B400" s="253" t="s">
        <v>395</v>
      </c>
      <c r="C400" s="254" t="s">
        <v>866</v>
      </c>
      <c r="D400" s="255" t="s">
        <v>33</v>
      </c>
      <c r="E400" s="253">
        <v>2</v>
      </c>
      <c r="F400" s="253">
        <v>32</v>
      </c>
      <c r="G400" s="253">
        <v>53</v>
      </c>
    </row>
    <row r="401" spans="1:7" ht="15">
      <c r="A401" s="253" t="s">
        <v>867</v>
      </c>
      <c r="B401" s="253" t="s">
        <v>395</v>
      </c>
      <c r="C401" s="254" t="s">
        <v>868</v>
      </c>
      <c r="D401" s="255" t="s">
        <v>33</v>
      </c>
      <c r="E401" s="253">
        <v>2</v>
      </c>
      <c r="F401" s="253">
        <v>32</v>
      </c>
      <c r="G401" s="253">
        <v>70</v>
      </c>
    </row>
    <row r="402" spans="1:7" ht="15">
      <c r="A402" s="253" t="s">
        <v>869</v>
      </c>
      <c r="B402" s="253" t="s">
        <v>395</v>
      </c>
      <c r="C402" s="254" t="s">
        <v>870</v>
      </c>
      <c r="D402" s="255" t="s">
        <v>33</v>
      </c>
      <c r="E402" s="253">
        <v>2</v>
      </c>
      <c r="F402" s="253">
        <v>32</v>
      </c>
      <c r="G402" s="253">
        <v>54</v>
      </c>
    </row>
    <row r="403" spans="1:7" ht="15">
      <c r="A403" s="253" t="s">
        <v>871</v>
      </c>
      <c r="B403" s="253" t="s">
        <v>395</v>
      </c>
      <c r="C403" s="254" t="s">
        <v>872</v>
      </c>
      <c r="D403" s="255" t="s">
        <v>33</v>
      </c>
      <c r="E403" s="253">
        <v>2</v>
      </c>
      <c r="F403" s="253">
        <v>32</v>
      </c>
      <c r="G403" s="253">
        <v>85</v>
      </c>
    </row>
    <row r="404" spans="1:7" ht="15">
      <c r="A404" s="253" t="s">
        <v>873</v>
      </c>
      <c r="B404" s="253" t="s">
        <v>491</v>
      </c>
      <c r="C404" s="254" t="s">
        <v>874</v>
      </c>
      <c r="D404" s="255" t="s">
        <v>178</v>
      </c>
      <c r="E404" s="253">
        <v>2</v>
      </c>
      <c r="F404" s="253">
        <v>40</v>
      </c>
      <c r="G404" s="253">
        <v>86</v>
      </c>
    </row>
    <row r="405" spans="1:7" ht="15">
      <c r="A405" s="253" t="s">
        <v>875</v>
      </c>
      <c r="B405" s="253" t="s">
        <v>494</v>
      </c>
      <c r="C405" s="254" t="s">
        <v>876</v>
      </c>
      <c r="D405" s="255" t="s">
        <v>33</v>
      </c>
      <c r="E405" s="253">
        <v>2</v>
      </c>
      <c r="F405" s="253">
        <v>54</v>
      </c>
      <c r="G405" s="253">
        <v>117</v>
      </c>
    </row>
    <row r="406" spans="1:7" ht="15">
      <c r="A406" s="253" t="s">
        <v>877</v>
      </c>
      <c r="B406" s="253" t="s">
        <v>497</v>
      </c>
      <c r="C406" s="254" t="s">
        <v>878</v>
      </c>
      <c r="D406" s="255" t="s">
        <v>32</v>
      </c>
      <c r="E406" s="253">
        <v>2</v>
      </c>
      <c r="F406" s="253">
        <v>60</v>
      </c>
      <c r="G406" s="253">
        <v>145</v>
      </c>
    </row>
    <row r="407" spans="1:7" ht="15">
      <c r="A407" s="253" t="s">
        <v>879</v>
      </c>
      <c r="B407" s="253" t="s">
        <v>500</v>
      </c>
      <c r="C407" s="254" t="s">
        <v>880</v>
      </c>
      <c r="D407" s="255" t="s">
        <v>33</v>
      </c>
      <c r="E407" s="253">
        <v>2</v>
      </c>
      <c r="F407" s="253">
        <v>39</v>
      </c>
      <c r="G407" s="253">
        <v>74</v>
      </c>
    </row>
    <row r="408" spans="1:7" ht="15">
      <c r="A408" s="253" t="s">
        <v>881</v>
      </c>
      <c r="B408" s="253" t="s">
        <v>500</v>
      </c>
      <c r="C408" s="254" t="s">
        <v>882</v>
      </c>
      <c r="D408" s="255" t="s">
        <v>32</v>
      </c>
      <c r="E408" s="253">
        <v>2</v>
      </c>
      <c r="F408" s="253">
        <v>39</v>
      </c>
      <c r="G408" s="253">
        <v>103</v>
      </c>
    </row>
    <row r="409" spans="1:7" ht="15">
      <c r="A409" s="253" t="s">
        <v>883</v>
      </c>
      <c r="B409" s="253" t="s">
        <v>509</v>
      </c>
      <c r="C409" s="254" t="s">
        <v>884</v>
      </c>
      <c r="D409" s="255" t="s">
        <v>33</v>
      </c>
      <c r="E409" s="253">
        <v>2</v>
      </c>
      <c r="F409" s="253">
        <v>28</v>
      </c>
      <c r="G409" s="253">
        <v>63</v>
      </c>
    </row>
    <row r="410" spans="1:7" ht="15">
      <c r="A410" s="256" t="s">
        <v>885</v>
      </c>
      <c r="B410" s="256" t="s">
        <v>491</v>
      </c>
      <c r="C410" s="257" t="s">
        <v>874</v>
      </c>
      <c r="D410" s="258" t="s">
        <v>32</v>
      </c>
      <c r="E410" s="256">
        <v>2</v>
      </c>
      <c r="F410" s="256">
        <v>40</v>
      </c>
      <c r="G410" s="256">
        <v>94</v>
      </c>
    </row>
    <row r="411" spans="1:7" ht="15">
      <c r="A411" s="253" t="s">
        <v>886</v>
      </c>
      <c r="B411" s="253" t="s">
        <v>515</v>
      </c>
      <c r="C411" s="254" t="s">
        <v>887</v>
      </c>
      <c r="D411" s="255" t="s">
        <v>32</v>
      </c>
      <c r="E411" s="253">
        <v>2</v>
      </c>
      <c r="F411" s="253">
        <v>110</v>
      </c>
      <c r="G411" s="253">
        <v>242</v>
      </c>
    </row>
    <row r="412" spans="1:7" ht="15">
      <c r="A412" s="253" t="s">
        <v>888</v>
      </c>
      <c r="B412" s="253" t="s">
        <v>367</v>
      </c>
      <c r="C412" s="254" t="s">
        <v>889</v>
      </c>
      <c r="D412" s="255" t="s">
        <v>178</v>
      </c>
      <c r="E412" s="253">
        <v>3</v>
      </c>
      <c r="F412" s="253">
        <v>34</v>
      </c>
      <c r="G412" s="253">
        <v>115</v>
      </c>
    </row>
    <row r="413" spans="1:7" ht="15">
      <c r="A413" s="253" t="s">
        <v>890</v>
      </c>
      <c r="B413" s="253" t="s">
        <v>374</v>
      </c>
      <c r="C413" s="254" t="s">
        <v>891</v>
      </c>
      <c r="D413" s="255" t="s">
        <v>32</v>
      </c>
      <c r="E413" s="253">
        <v>3</v>
      </c>
      <c r="F413" s="253">
        <v>55</v>
      </c>
      <c r="G413" s="253">
        <v>215</v>
      </c>
    </row>
    <row r="414" spans="1:7" ht="15">
      <c r="A414" s="253" t="s">
        <v>892</v>
      </c>
      <c r="B414" s="253" t="s">
        <v>377</v>
      </c>
      <c r="C414" s="254" t="s">
        <v>893</v>
      </c>
      <c r="D414" s="255" t="s">
        <v>32</v>
      </c>
      <c r="E414" s="253">
        <v>3</v>
      </c>
      <c r="F414" s="253">
        <v>30</v>
      </c>
      <c r="G414" s="253">
        <v>133</v>
      </c>
    </row>
    <row r="415" spans="1:7" ht="15">
      <c r="A415" s="253" t="s">
        <v>894</v>
      </c>
      <c r="B415" s="253" t="s">
        <v>367</v>
      </c>
      <c r="C415" s="254" t="s">
        <v>895</v>
      </c>
      <c r="D415" s="255" t="s">
        <v>33</v>
      </c>
      <c r="E415" s="253">
        <v>3</v>
      </c>
      <c r="F415" s="253">
        <v>34</v>
      </c>
      <c r="G415" s="253">
        <v>92</v>
      </c>
    </row>
    <row r="416" spans="1:7" ht="15">
      <c r="A416" s="253" t="s">
        <v>896</v>
      </c>
      <c r="B416" s="253" t="s">
        <v>367</v>
      </c>
      <c r="C416" s="254" t="s">
        <v>889</v>
      </c>
      <c r="D416" s="255" t="s">
        <v>32</v>
      </c>
      <c r="E416" s="253">
        <v>3</v>
      </c>
      <c r="F416" s="253">
        <v>34</v>
      </c>
      <c r="G416" s="253">
        <v>130</v>
      </c>
    </row>
    <row r="417" spans="1:7" ht="15">
      <c r="A417" s="253" t="s">
        <v>897</v>
      </c>
      <c r="B417" s="253" t="s">
        <v>385</v>
      </c>
      <c r="C417" s="254" t="s">
        <v>898</v>
      </c>
      <c r="D417" s="255" t="s">
        <v>32</v>
      </c>
      <c r="E417" s="253">
        <v>3</v>
      </c>
      <c r="F417" s="253"/>
      <c r="G417" s="253">
        <v>333</v>
      </c>
    </row>
    <row r="418" spans="1:7" ht="15">
      <c r="A418" s="253" t="s">
        <v>899</v>
      </c>
      <c r="B418" s="253" t="s">
        <v>388</v>
      </c>
      <c r="C418" s="254" t="s">
        <v>900</v>
      </c>
      <c r="D418" s="253" t="s">
        <v>33</v>
      </c>
      <c r="E418" s="253">
        <v>3</v>
      </c>
      <c r="F418" s="253">
        <v>25</v>
      </c>
      <c r="G418" s="260">
        <v>60</v>
      </c>
    </row>
    <row r="419" spans="1:7" ht="15">
      <c r="A419" s="253" t="s">
        <v>901</v>
      </c>
      <c r="B419" s="253" t="s">
        <v>395</v>
      </c>
      <c r="C419" s="254" t="s">
        <v>902</v>
      </c>
      <c r="D419" s="255" t="s">
        <v>33</v>
      </c>
      <c r="E419" s="253">
        <v>3</v>
      </c>
      <c r="F419" s="253">
        <v>32</v>
      </c>
      <c r="G419" s="253">
        <v>89</v>
      </c>
    </row>
    <row r="420" spans="1:7" ht="15">
      <c r="A420" s="253" t="s">
        <v>903</v>
      </c>
      <c r="B420" s="253" t="s">
        <v>398</v>
      </c>
      <c r="C420" s="254" t="s">
        <v>904</v>
      </c>
      <c r="D420" s="255" t="s">
        <v>33</v>
      </c>
      <c r="E420" s="253">
        <v>3</v>
      </c>
      <c r="F420" s="253">
        <v>30</v>
      </c>
      <c r="G420" s="253">
        <v>78</v>
      </c>
    </row>
    <row r="421" spans="1:7" ht="15">
      <c r="A421" s="253" t="s">
        <v>905</v>
      </c>
      <c r="B421" s="253" t="s">
        <v>398</v>
      </c>
      <c r="C421" s="254" t="s">
        <v>906</v>
      </c>
      <c r="D421" s="255" t="s">
        <v>33</v>
      </c>
      <c r="E421" s="253">
        <v>3</v>
      </c>
      <c r="F421" s="253">
        <v>30</v>
      </c>
      <c r="G421" s="253">
        <v>70</v>
      </c>
    </row>
    <row r="422" spans="1:7" ht="15">
      <c r="A422" s="253" t="s">
        <v>907</v>
      </c>
      <c r="B422" s="253" t="s">
        <v>398</v>
      </c>
      <c r="C422" s="254" t="s">
        <v>908</v>
      </c>
      <c r="D422" s="255" t="s">
        <v>33</v>
      </c>
      <c r="E422" s="253">
        <v>3</v>
      </c>
      <c r="F422" s="253">
        <v>30</v>
      </c>
      <c r="G422" s="253">
        <v>105</v>
      </c>
    </row>
    <row r="423" spans="1:7" ht="15">
      <c r="A423" s="253" t="s">
        <v>909</v>
      </c>
      <c r="B423" s="253" t="s">
        <v>421</v>
      </c>
      <c r="C423" s="254" t="s">
        <v>904</v>
      </c>
      <c r="D423" s="255" t="s">
        <v>33</v>
      </c>
      <c r="E423" s="253">
        <v>3</v>
      </c>
      <c r="F423" s="253">
        <v>28</v>
      </c>
      <c r="G423" s="253">
        <v>72</v>
      </c>
    </row>
    <row r="424" spans="1:7" ht="15">
      <c r="A424" s="253" t="s">
        <v>910</v>
      </c>
      <c r="B424" s="253" t="s">
        <v>421</v>
      </c>
      <c r="C424" s="254" t="s">
        <v>906</v>
      </c>
      <c r="D424" s="255" t="s">
        <v>33</v>
      </c>
      <c r="E424" s="253">
        <v>3</v>
      </c>
      <c r="F424" s="253">
        <v>28</v>
      </c>
      <c r="G424" s="253">
        <v>66</v>
      </c>
    </row>
    <row r="425" spans="1:7" ht="15">
      <c r="A425" s="253" t="s">
        <v>911</v>
      </c>
      <c r="B425" s="253" t="s">
        <v>421</v>
      </c>
      <c r="C425" s="254" t="s">
        <v>908</v>
      </c>
      <c r="D425" s="255" t="s">
        <v>33</v>
      </c>
      <c r="E425" s="253">
        <v>3</v>
      </c>
      <c r="F425" s="253">
        <v>28</v>
      </c>
      <c r="G425" s="253">
        <v>98</v>
      </c>
    </row>
    <row r="426" spans="1:7" ht="15">
      <c r="A426" s="253" t="s">
        <v>912</v>
      </c>
      <c r="B426" s="253" t="s">
        <v>395</v>
      </c>
      <c r="C426" s="254" t="s">
        <v>913</v>
      </c>
      <c r="D426" s="255" t="s">
        <v>33</v>
      </c>
      <c r="E426" s="253">
        <v>3</v>
      </c>
      <c r="F426" s="253">
        <v>32</v>
      </c>
      <c r="G426" s="253">
        <v>90</v>
      </c>
    </row>
    <row r="427" spans="1:7" ht="15">
      <c r="A427" s="253" t="s">
        <v>914</v>
      </c>
      <c r="B427" s="253" t="s">
        <v>395</v>
      </c>
      <c r="C427" s="254" t="s">
        <v>915</v>
      </c>
      <c r="D427" s="255" t="s">
        <v>33</v>
      </c>
      <c r="E427" s="253">
        <v>3</v>
      </c>
      <c r="F427" s="253">
        <v>32</v>
      </c>
      <c r="G427" s="253">
        <v>93</v>
      </c>
    </row>
    <row r="428" spans="1:7" ht="15">
      <c r="A428" s="253" t="s">
        <v>916</v>
      </c>
      <c r="B428" s="253" t="s">
        <v>395</v>
      </c>
      <c r="C428" s="254" t="s">
        <v>917</v>
      </c>
      <c r="D428" s="255" t="s">
        <v>33</v>
      </c>
      <c r="E428" s="253">
        <v>3</v>
      </c>
      <c r="F428" s="253">
        <v>32</v>
      </c>
      <c r="G428" s="253">
        <v>78</v>
      </c>
    </row>
    <row r="429" spans="1:7" ht="15">
      <c r="A429" s="253" t="s">
        <v>918</v>
      </c>
      <c r="B429" s="253" t="s">
        <v>395</v>
      </c>
      <c r="C429" s="254" t="s">
        <v>919</v>
      </c>
      <c r="D429" s="255" t="s">
        <v>33</v>
      </c>
      <c r="E429" s="253">
        <v>3</v>
      </c>
      <c r="F429" s="253">
        <v>32</v>
      </c>
      <c r="G429" s="253">
        <v>112</v>
      </c>
    </row>
    <row r="430" spans="1:7" ht="15">
      <c r="A430" s="253" t="s">
        <v>920</v>
      </c>
      <c r="B430" s="253" t="s">
        <v>395</v>
      </c>
      <c r="C430" s="254" t="s">
        <v>921</v>
      </c>
      <c r="D430" s="255" t="s">
        <v>178</v>
      </c>
      <c r="E430" s="253">
        <v>3</v>
      </c>
      <c r="F430" s="253">
        <v>32</v>
      </c>
      <c r="G430" s="253">
        <v>110</v>
      </c>
    </row>
    <row r="431" spans="1:7" ht="15">
      <c r="A431" s="253" t="s">
        <v>922</v>
      </c>
      <c r="B431" s="253" t="s">
        <v>395</v>
      </c>
      <c r="C431" s="254" t="s">
        <v>923</v>
      </c>
      <c r="D431" s="255" t="s">
        <v>33</v>
      </c>
      <c r="E431" s="253">
        <v>3</v>
      </c>
      <c r="F431" s="253">
        <v>32</v>
      </c>
      <c r="G431" s="253">
        <v>93</v>
      </c>
    </row>
    <row r="432" spans="1:7" ht="15">
      <c r="A432" s="253" t="s">
        <v>924</v>
      </c>
      <c r="B432" s="253" t="s">
        <v>395</v>
      </c>
      <c r="C432" s="254" t="s">
        <v>925</v>
      </c>
      <c r="D432" s="255" t="s">
        <v>33</v>
      </c>
      <c r="E432" s="253">
        <v>3</v>
      </c>
      <c r="F432" s="253">
        <v>32</v>
      </c>
      <c r="G432" s="253">
        <v>92</v>
      </c>
    </row>
    <row r="433" spans="1:7" ht="15">
      <c r="A433" s="253" t="s">
        <v>926</v>
      </c>
      <c r="B433" s="253" t="s">
        <v>395</v>
      </c>
      <c r="C433" s="254" t="s">
        <v>927</v>
      </c>
      <c r="D433" s="255" t="s">
        <v>33</v>
      </c>
      <c r="E433" s="253">
        <v>3</v>
      </c>
      <c r="F433" s="253">
        <v>32</v>
      </c>
      <c r="G433" s="253">
        <v>98</v>
      </c>
    </row>
    <row r="434" spans="1:7" ht="15">
      <c r="A434" s="253" t="s">
        <v>928</v>
      </c>
      <c r="B434" s="253" t="s">
        <v>395</v>
      </c>
      <c r="C434" s="254" t="s">
        <v>929</v>
      </c>
      <c r="D434" s="255" t="s">
        <v>33</v>
      </c>
      <c r="E434" s="253">
        <v>3</v>
      </c>
      <c r="F434" s="253">
        <v>32</v>
      </c>
      <c r="G434" s="253">
        <v>76</v>
      </c>
    </row>
    <row r="435" spans="1:7" ht="15">
      <c r="A435" s="253" t="s">
        <v>930</v>
      </c>
      <c r="B435" s="253" t="s">
        <v>491</v>
      </c>
      <c r="C435" s="254" t="s">
        <v>931</v>
      </c>
      <c r="D435" s="255" t="s">
        <v>178</v>
      </c>
      <c r="E435" s="253">
        <v>3</v>
      </c>
      <c r="F435" s="253">
        <v>40</v>
      </c>
      <c r="G435" s="253">
        <v>136</v>
      </c>
    </row>
    <row r="436" spans="1:7" ht="15">
      <c r="A436" s="253" t="s">
        <v>932</v>
      </c>
      <c r="B436" s="253" t="s">
        <v>494</v>
      </c>
      <c r="C436" s="254" t="s">
        <v>933</v>
      </c>
      <c r="D436" s="255" t="s">
        <v>33</v>
      </c>
      <c r="E436" s="253">
        <v>3</v>
      </c>
      <c r="F436" s="253">
        <v>54</v>
      </c>
      <c r="G436" s="253">
        <v>177</v>
      </c>
    </row>
    <row r="437" spans="1:7" ht="15">
      <c r="A437" s="253" t="s">
        <v>934</v>
      </c>
      <c r="B437" s="253" t="s">
        <v>497</v>
      </c>
      <c r="C437" s="254" t="s">
        <v>935</v>
      </c>
      <c r="D437" s="255" t="s">
        <v>32</v>
      </c>
      <c r="E437" s="253">
        <v>3</v>
      </c>
      <c r="F437" s="253">
        <v>60</v>
      </c>
      <c r="G437" s="253">
        <v>230</v>
      </c>
    </row>
    <row r="438" spans="1:7" ht="15">
      <c r="A438" s="253" t="s">
        <v>936</v>
      </c>
      <c r="B438" s="253" t="s">
        <v>491</v>
      </c>
      <c r="C438" s="254" t="s">
        <v>937</v>
      </c>
      <c r="D438" s="255" t="s">
        <v>33</v>
      </c>
      <c r="E438" s="253">
        <v>3</v>
      </c>
      <c r="F438" s="253">
        <v>39</v>
      </c>
      <c r="G438" s="253">
        <v>120</v>
      </c>
    </row>
    <row r="439" spans="1:7" ht="15">
      <c r="A439" s="253" t="s">
        <v>938</v>
      </c>
      <c r="B439" s="253" t="s">
        <v>500</v>
      </c>
      <c r="C439" s="254" t="s">
        <v>939</v>
      </c>
      <c r="D439" s="255" t="s">
        <v>32</v>
      </c>
      <c r="E439" s="253">
        <v>3</v>
      </c>
      <c r="F439" s="253">
        <v>39</v>
      </c>
      <c r="G439" s="253">
        <v>162</v>
      </c>
    </row>
    <row r="440" spans="1:7" ht="15">
      <c r="A440" s="253" t="s">
        <v>940</v>
      </c>
      <c r="B440" s="253" t="s">
        <v>491</v>
      </c>
      <c r="C440" s="254" t="s">
        <v>931</v>
      </c>
      <c r="D440" s="255" t="s">
        <v>32</v>
      </c>
      <c r="E440" s="253">
        <v>3</v>
      </c>
      <c r="F440" s="253">
        <v>40</v>
      </c>
      <c r="G440" s="253">
        <v>151</v>
      </c>
    </row>
    <row r="441" spans="1:7" ht="15">
      <c r="A441" s="253" t="s">
        <v>941</v>
      </c>
      <c r="B441" s="253" t="s">
        <v>515</v>
      </c>
      <c r="C441" s="254" t="s">
        <v>942</v>
      </c>
      <c r="D441" s="255" t="s">
        <v>32</v>
      </c>
      <c r="E441" s="253">
        <v>3</v>
      </c>
      <c r="F441" s="253">
        <v>110</v>
      </c>
      <c r="G441" s="253">
        <v>377</v>
      </c>
    </row>
    <row r="442" spans="1:7" ht="15">
      <c r="A442" s="253" t="s">
        <v>943</v>
      </c>
      <c r="B442" s="253" t="s">
        <v>367</v>
      </c>
      <c r="C442" s="254" t="s">
        <v>944</v>
      </c>
      <c r="D442" s="255" t="s">
        <v>178</v>
      </c>
      <c r="E442" s="253">
        <v>4</v>
      </c>
      <c r="F442" s="253">
        <v>34</v>
      </c>
      <c r="G442" s="253">
        <v>144</v>
      </c>
    </row>
    <row r="443" spans="1:7" ht="15">
      <c r="A443" s="253" t="s">
        <v>945</v>
      </c>
      <c r="B443" s="253" t="s">
        <v>367</v>
      </c>
      <c r="C443" s="254" t="s">
        <v>946</v>
      </c>
      <c r="D443" s="255" t="s">
        <v>178</v>
      </c>
      <c r="E443" s="253">
        <v>4</v>
      </c>
      <c r="F443" s="253">
        <v>34</v>
      </c>
      <c r="G443" s="253">
        <v>152</v>
      </c>
    </row>
    <row r="444" spans="1:7" ht="15">
      <c r="A444" s="253" t="s">
        <v>947</v>
      </c>
      <c r="B444" s="256" t="s">
        <v>374</v>
      </c>
      <c r="C444" s="254" t="s">
        <v>948</v>
      </c>
      <c r="D444" s="255" t="s">
        <v>32</v>
      </c>
      <c r="E444" s="253">
        <v>4</v>
      </c>
      <c r="F444" s="253">
        <v>55</v>
      </c>
      <c r="G444" s="253">
        <v>270</v>
      </c>
    </row>
    <row r="445" spans="1:7" ht="15">
      <c r="A445" s="253" t="s">
        <v>949</v>
      </c>
      <c r="B445" s="256" t="s">
        <v>377</v>
      </c>
      <c r="C445" s="254" t="s">
        <v>950</v>
      </c>
      <c r="D445" s="255" t="s">
        <v>32</v>
      </c>
      <c r="E445" s="253">
        <v>4</v>
      </c>
      <c r="F445" s="253">
        <v>30</v>
      </c>
      <c r="G445" s="253">
        <v>164</v>
      </c>
    </row>
    <row r="446" spans="1:7" ht="15">
      <c r="A446" s="253" t="s">
        <v>951</v>
      </c>
      <c r="B446" s="256" t="s">
        <v>367</v>
      </c>
      <c r="C446" s="254" t="s">
        <v>952</v>
      </c>
      <c r="D446" s="255" t="s">
        <v>33</v>
      </c>
      <c r="E446" s="253">
        <v>4</v>
      </c>
      <c r="F446" s="253">
        <v>34</v>
      </c>
      <c r="G446" s="253">
        <v>120</v>
      </c>
    </row>
    <row r="447" spans="1:7" ht="15">
      <c r="A447" s="253" t="s">
        <v>953</v>
      </c>
      <c r="B447" s="256" t="s">
        <v>367</v>
      </c>
      <c r="C447" s="254" t="s">
        <v>944</v>
      </c>
      <c r="D447" s="255" t="s">
        <v>32</v>
      </c>
      <c r="E447" s="253">
        <v>4</v>
      </c>
      <c r="F447" s="253">
        <v>34</v>
      </c>
      <c r="G447" s="253">
        <v>160</v>
      </c>
    </row>
    <row r="448" spans="1:7" ht="15">
      <c r="A448" s="253" t="s">
        <v>954</v>
      </c>
      <c r="B448" s="256" t="s">
        <v>385</v>
      </c>
      <c r="C448" s="254" t="s">
        <v>955</v>
      </c>
      <c r="D448" s="255" t="s">
        <v>32</v>
      </c>
      <c r="E448" s="253">
        <v>4</v>
      </c>
      <c r="F448" s="253"/>
      <c r="G448" s="253">
        <v>420</v>
      </c>
    </row>
    <row r="449" spans="1:7" ht="15">
      <c r="A449" s="253" t="s">
        <v>956</v>
      </c>
      <c r="B449" s="256" t="s">
        <v>388</v>
      </c>
      <c r="C449" s="254" t="s">
        <v>957</v>
      </c>
      <c r="D449" s="253" t="s">
        <v>33</v>
      </c>
      <c r="E449" s="253">
        <v>4</v>
      </c>
      <c r="F449" s="253">
        <v>25</v>
      </c>
      <c r="G449" s="260">
        <v>80</v>
      </c>
    </row>
    <row r="450" spans="1:7" ht="15">
      <c r="A450" s="253" t="s">
        <v>958</v>
      </c>
      <c r="B450" s="256" t="s">
        <v>395</v>
      </c>
      <c r="C450" s="254" t="s">
        <v>959</v>
      </c>
      <c r="D450" s="255" t="s">
        <v>33</v>
      </c>
      <c r="E450" s="253">
        <v>4</v>
      </c>
      <c r="F450" s="253">
        <v>32</v>
      </c>
      <c r="G450" s="253">
        <v>112</v>
      </c>
    </row>
    <row r="451" spans="1:7" ht="15">
      <c r="A451" s="253" t="s">
        <v>960</v>
      </c>
      <c r="B451" s="253" t="s">
        <v>398</v>
      </c>
      <c r="C451" s="254" t="s">
        <v>961</v>
      </c>
      <c r="D451" s="255" t="s">
        <v>33</v>
      </c>
      <c r="E451" s="253">
        <v>4</v>
      </c>
      <c r="F451" s="253">
        <v>30</v>
      </c>
      <c r="G451" s="253">
        <v>105</v>
      </c>
    </row>
    <row r="452" spans="1:7" ht="15">
      <c r="A452" s="253" t="s">
        <v>962</v>
      </c>
      <c r="B452" s="253" t="s">
        <v>398</v>
      </c>
      <c r="C452" s="254" t="s">
        <v>963</v>
      </c>
      <c r="D452" s="255" t="s">
        <v>33</v>
      </c>
      <c r="E452" s="253">
        <v>4</v>
      </c>
      <c r="F452" s="253">
        <v>30</v>
      </c>
      <c r="G452" s="253">
        <v>91</v>
      </c>
    </row>
    <row r="453" spans="1:7" ht="15">
      <c r="A453" s="253" t="s">
        <v>964</v>
      </c>
      <c r="B453" s="253" t="s">
        <v>398</v>
      </c>
      <c r="C453" s="254" t="s">
        <v>965</v>
      </c>
      <c r="D453" s="255" t="s">
        <v>33</v>
      </c>
      <c r="E453" s="253">
        <v>4</v>
      </c>
      <c r="F453" s="253">
        <v>30</v>
      </c>
      <c r="G453" s="253">
        <v>140</v>
      </c>
    </row>
    <row r="454" spans="1:7" ht="15">
      <c r="A454" s="253" t="s">
        <v>966</v>
      </c>
      <c r="B454" s="253" t="s">
        <v>421</v>
      </c>
      <c r="C454" s="254" t="s">
        <v>961</v>
      </c>
      <c r="D454" s="255" t="s">
        <v>33</v>
      </c>
      <c r="E454" s="253">
        <v>4</v>
      </c>
      <c r="F454" s="253">
        <v>28</v>
      </c>
      <c r="G454" s="253">
        <v>96</v>
      </c>
    </row>
    <row r="455" spans="1:7" ht="15">
      <c r="A455" s="253" t="s">
        <v>967</v>
      </c>
      <c r="B455" s="253" t="s">
        <v>421</v>
      </c>
      <c r="C455" s="254" t="s">
        <v>963</v>
      </c>
      <c r="D455" s="255" t="s">
        <v>33</v>
      </c>
      <c r="E455" s="253">
        <v>4</v>
      </c>
      <c r="F455" s="253">
        <v>28</v>
      </c>
      <c r="G455" s="253">
        <v>86</v>
      </c>
    </row>
    <row r="456" spans="1:7" ht="15">
      <c r="A456" s="253" t="s">
        <v>968</v>
      </c>
      <c r="B456" s="253" t="s">
        <v>421</v>
      </c>
      <c r="C456" s="254" t="s">
        <v>965</v>
      </c>
      <c r="D456" s="255" t="s">
        <v>33</v>
      </c>
      <c r="E456" s="253">
        <v>4</v>
      </c>
      <c r="F456" s="253">
        <v>28</v>
      </c>
      <c r="G456" s="253">
        <v>131</v>
      </c>
    </row>
    <row r="457" spans="1:7" ht="15">
      <c r="A457" s="253" t="s">
        <v>969</v>
      </c>
      <c r="B457" s="256" t="s">
        <v>395</v>
      </c>
      <c r="C457" s="254" t="s">
        <v>970</v>
      </c>
      <c r="D457" s="255" t="s">
        <v>33</v>
      </c>
      <c r="E457" s="253">
        <v>4</v>
      </c>
      <c r="F457" s="253">
        <v>32</v>
      </c>
      <c r="G457" s="253">
        <v>118</v>
      </c>
    </row>
    <row r="458" spans="1:7" ht="15">
      <c r="A458" s="253" t="s">
        <v>971</v>
      </c>
      <c r="B458" s="253" t="s">
        <v>395</v>
      </c>
      <c r="C458" s="254" t="s">
        <v>972</v>
      </c>
      <c r="D458" s="255" t="s">
        <v>33</v>
      </c>
      <c r="E458" s="253">
        <v>4</v>
      </c>
      <c r="F458" s="253">
        <v>32</v>
      </c>
      <c r="G458" s="253">
        <v>102</v>
      </c>
    </row>
    <row r="459" spans="1:7" ht="15">
      <c r="A459" s="253" t="s">
        <v>973</v>
      </c>
      <c r="B459" s="253" t="s">
        <v>395</v>
      </c>
      <c r="C459" s="254" t="s">
        <v>974</v>
      </c>
      <c r="D459" s="255" t="s">
        <v>178</v>
      </c>
      <c r="E459" s="253">
        <v>4</v>
      </c>
      <c r="F459" s="253">
        <v>32</v>
      </c>
      <c r="G459" s="253">
        <v>142</v>
      </c>
    </row>
    <row r="460" spans="1:7" ht="15">
      <c r="A460" s="253" t="s">
        <v>975</v>
      </c>
      <c r="B460" s="253" t="s">
        <v>395</v>
      </c>
      <c r="C460" s="254" t="s">
        <v>976</v>
      </c>
      <c r="D460" s="255" t="s">
        <v>33</v>
      </c>
      <c r="E460" s="253">
        <v>4</v>
      </c>
      <c r="F460" s="253">
        <v>32</v>
      </c>
      <c r="G460" s="253">
        <v>118</v>
      </c>
    </row>
    <row r="461" spans="1:7" ht="15">
      <c r="A461" s="253" t="s">
        <v>977</v>
      </c>
      <c r="B461" s="253" t="s">
        <v>395</v>
      </c>
      <c r="C461" s="254" t="s">
        <v>978</v>
      </c>
      <c r="D461" s="255" t="s">
        <v>33</v>
      </c>
      <c r="E461" s="253">
        <v>4</v>
      </c>
      <c r="F461" s="253">
        <v>32</v>
      </c>
      <c r="G461" s="253">
        <v>120</v>
      </c>
    </row>
    <row r="462" spans="1:7" ht="15">
      <c r="A462" s="253" t="s">
        <v>979</v>
      </c>
      <c r="B462" s="253" t="s">
        <v>395</v>
      </c>
      <c r="C462" s="254" t="s">
        <v>980</v>
      </c>
      <c r="D462" s="255" t="s">
        <v>33</v>
      </c>
      <c r="E462" s="253">
        <v>4</v>
      </c>
      <c r="F462" s="253">
        <v>32</v>
      </c>
      <c r="G462" s="253">
        <v>105</v>
      </c>
    </row>
    <row r="463" spans="1:7" ht="15">
      <c r="A463" s="253" t="s">
        <v>981</v>
      </c>
      <c r="B463" s="253" t="s">
        <v>491</v>
      </c>
      <c r="C463" s="254" t="s">
        <v>982</v>
      </c>
      <c r="D463" s="255" t="s">
        <v>178</v>
      </c>
      <c r="E463" s="253">
        <v>4</v>
      </c>
      <c r="F463" s="253">
        <v>40</v>
      </c>
      <c r="G463" s="253">
        <v>172</v>
      </c>
    </row>
    <row r="464" spans="1:7" ht="15">
      <c r="A464" s="253" t="s">
        <v>983</v>
      </c>
      <c r="B464" s="253" t="s">
        <v>494</v>
      </c>
      <c r="C464" s="254" t="s">
        <v>984</v>
      </c>
      <c r="D464" s="255" t="s">
        <v>33</v>
      </c>
      <c r="E464" s="253">
        <v>4</v>
      </c>
      <c r="F464" s="253">
        <v>54</v>
      </c>
      <c r="G464" s="253">
        <v>234</v>
      </c>
    </row>
    <row r="465" spans="1:7" ht="15">
      <c r="A465" s="253" t="s">
        <v>985</v>
      </c>
      <c r="B465" s="253" t="s">
        <v>497</v>
      </c>
      <c r="C465" s="254" t="s">
        <v>986</v>
      </c>
      <c r="D465" s="255" t="s">
        <v>32</v>
      </c>
      <c r="E465" s="253">
        <v>4</v>
      </c>
      <c r="F465" s="253">
        <v>60</v>
      </c>
      <c r="G465" s="253">
        <v>290</v>
      </c>
    </row>
    <row r="466" spans="1:7" ht="15">
      <c r="A466" s="253" t="s">
        <v>987</v>
      </c>
      <c r="B466" s="253" t="s">
        <v>500</v>
      </c>
      <c r="C466" s="254" t="s">
        <v>988</v>
      </c>
      <c r="D466" s="255" t="s">
        <v>33</v>
      </c>
      <c r="E466" s="253">
        <v>4</v>
      </c>
      <c r="F466" s="253">
        <v>39</v>
      </c>
      <c r="G466" s="253">
        <v>148</v>
      </c>
    </row>
    <row r="467" spans="1:7" ht="15">
      <c r="A467" s="253" t="s">
        <v>989</v>
      </c>
      <c r="B467" s="253" t="s">
        <v>500</v>
      </c>
      <c r="C467" s="254" t="s">
        <v>990</v>
      </c>
      <c r="D467" s="255" t="s">
        <v>32</v>
      </c>
      <c r="E467" s="253">
        <v>4</v>
      </c>
      <c r="F467" s="253">
        <v>39</v>
      </c>
      <c r="G467" s="253">
        <v>204</v>
      </c>
    </row>
    <row r="468" spans="1:7" ht="15">
      <c r="A468" s="253" t="s">
        <v>991</v>
      </c>
      <c r="B468" s="253" t="s">
        <v>491</v>
      </c>
      <c r="C468" s="254" t="s">
        <v>982</v>
      </c>
      <c r="D468" s="255" t="s">
        <v>32</v>
      </c>
      <c r="E468" s="253">
        <v>4</v>
      </c>
      <c r="F468" s="253">
        <v>40</v>
      </c>
      <c r="G468" s="253">
        <v>188</v>
      </c>
    </row>
    <row r="469" spans="1:7" ht="15">
      <c r="A469" s="253" t="s">
        <v>992</v>
      </c>
      <c r="B469" s="253" t="s">
        <v>515</v>
      </c>
      <c r="C469" s="254" t="s">
        <v>993</v>
      </c>
      <c r="D469" s="255" t="s">
        <v>32</v>
      </c>
      <c r="E469" s="253">
        <v>4</v>
      </c>
      <c r="F469" s="253">
        <v>110</v>
      </c>
      <c r="G469" s="253">
        <v>484</v>
      </c>
    </row>
    <row r="470" spans="1:7" ht="15">
      <c r="A470" s="253" t="s">
        <v>994</v>
      </c>
      <c r="B470" s="253" t="s">
        <v>395</v>
      </c>
      <c r="C470" s="254" t="s">
        <v>995</v>
      </c>
      <c r="D470" s="255" t="s">
        <v>33</v>
      </c>
      <c r="E470" s="253">
        <v>5</v>
      </c>
      <c r="F470" s="253">
        <v>32</v>
      </c>
      <c r="G470" s="253">
        <v>148</v>
      </c>
    </row>
    <row r="471" spans="1:7" ht="15">
      <c r="A471" s="253" t="s">
        <v>996</v>
      </c>
      <c r="B471" s="253" t="s">
        <v>494</v>
      </c>
      <c r="C471" s="254" t="s">
        <v>997</v>
      </c>
      <c r="D471" s="255" t="s">
        <v>33</v>
      </c>
      <c r="E471" s="253">
        <v>5</v>
      </c>
      <c r="F471" s="253">
        <v>54</v>
      </c>
      <c r="G471" s="253">
        <v>294</v>
      </c>
    </row>
    <row r="472" spans="1:7" ht="15">
      <c r="A472" s="253" t="s">
        <v>998</v>
      </c>
      <c r="B472" s="253" t="s">
        <v>367</v>
      </c>
      <c r="C472" s="254" t="s">
        <v>999</v>
      </c>
      <c r="D472" s="255" t="s">
        <v>178</v>
      </c>
      <c r="E472" s="253">
        <v>6</v>
      </c>
      <c r="F472" s="253">
        <v>34</v>
      </c>
      <c r="G472" s="253">
        <v>216</v>
      </c>
    </row>
    <row r="473" spans="1:7" ht="15">
      <c r="A473" s="253" t="s">
        <v>1000</v>
      </c>
      <c r="B473" s="253" t="s">
        <v>367</v>
      </c>
      <c r="C473" s="254" t="s">
        <v>999</v>
      </c>
      <c r="D473" s="255" t="s">
        <v>33</v>
      </c>
      <c r="E473" s="253">
        <v>6</v>
      </c>
      <c r="F473" s="253">
        <v>34</v>
      </c>
      <c r="G473" s="253">
        <v>186</v>
      </c>
    </row>
    <row r="474" spans="1:7" ht="15">
      <c r="A474" s="253" t="s">
        <v>1001</v>
      </c>
      <c r="B474" s="253" t="s">
        <v>367</v>
      </c>
      <c r="C474" s="254" t="s">
        <v>999</v>
      </c>
      <c r="D474" s="255" t="s">
        <v>32</v>
      </c>
      <c r="E474" s="253">
        <v>6</v>
      </c>
      <c r="F474" s="253">
        <v>34</v>
      </c>
      <c r="G474" s="253">
        <v>236</v>
      </c>
    </row>
    <row r="475" spans="1:7" ht="15">
      <c r="A475" s="253" t="s">
        <v>2283</v>
      </c>
      <c r="B475" s="253" t="s">
        <v>374</v>
      </c>
      <c r="C475" s="254" t="s">
        <v>2284</v>
      </c>
      <c r="D475" s="253" t="s">
        <v>32</v>
      </c>
      <c r="E475" s="253">
        <v>6</v>
      </c>
      <c r="F475" s="253">
        <v>55</v>
      </c>
      <c r="G475" s="253">
        <v>405</v>
      </c>
    </row>
    <row r="476" spans="1:7" ht="15">
      <c r="A476" s="253" t="s">
        <v>1002</v>
      </c>
      <c r="B476" s="253" t="s">
        <v>395</v>
      </c>
      <c r="C476" s="254" t="s">
        <v>1003</v>
      </c>
      <c r="D476" s="255" t="s">
        <v>33</v>
      </c>
      <c r="E476" s="253">
        <v>6</v>
      </c>
      <c r="F476" s="253">
        <v>32</v>
      </c>
      <c r="G476" s="253">
        <v>175</v>
      </c>
    </row>
    <row r="477" spans="1:7" ht="15">
      <c r="A477" s="253" t="s">
        <v>1004</v>
      </c>
      <c r="B477" s="253" t="s">
        <v>395</v>
      </c>
      <c r="C477" s="254" t="s">
        <v>1005</v>
      </c>
      <c r="D477" s="255" t="s">
        <v>33</v>
      </c>
      <c r="E477" s="253">
        <v>6</v>
      </c>
      <c r="F477" s="253">
        <v>32</v>
      </c>
      <c r="G477" s="253">
        <v>156</v>
      </c>
    </row>
    <row r="478" spans="1:7" ht="15">
      <c r="A478" s="253" t="s">
        <v>1006</v>
      </c>
      <c r="B478" s="253" t="s">
        <v>395</v>
      </c>
      <c r="C478" s="254" t="s">
        <v>1007</v>
      </c>
      <c r="D478" s="255" t="s">
        <v>33</v>
      </c>
      <c r="E478" s="253">
        <v>6</v>
      </c>
      <c r="F478" s="253">
        <v>32</v>
      </c>
      <c r="G478" s="253">
        <v>182</v>
      </c>
    </row>
    <row r="479" spans="1:7" ht="15">
      <c r="A479" s="253" t="s">
        <v>1008</v>
      </c>
      <c r="B479" s="253" t="s">
        <v>494</v>
      </c>
      <c r="C479" s="254" t="s">
        <v>1009</v>
      </c>
      <c r="D479" s="255" t="s">
        <v>33</v>
      </c>
      <c r="E479" s="253">
        <v>6</v>
      </c>
      <c r="F479" s="253">
        <v>54</v>
      </c>
      <c r="G479" s="253">
        <v>351</v>
      </c>
    </row>
    <row r="480" spans="1:7" ht="15">
      <c r="A480" s="253" t="s">
        <v>1010</v>
      </c>
      <c r="B480" s="253" t="s">
        <v>491</v>
      </c>
      <c r="C480" s="254" t="s">
        <v>1011</v>
      </c>
      <c r="D480" s="255" t="s">
        <v>178</v>
      </c>
      <c r="E480" s="253">
        <v>6</v>
      </c>
      <c r="F480" s="253">
        <v>40</v>
      </c>
      <c r="G480" s="253">
        <v>258</v>
      </c>
    </row>
    <row r="481" spans="1:7" ht="15">
      <c r="A481" s="253" t="s">
        <v>1012</v>
      </c>
      <c r="B481" s="253" t="s">
        <v>491</v>
      </c>
      <c r="C481" s="254" t="s">
        <v>1011</v>
      </c>
      <c r="D481" s="255" t="s">
        <v>32</v>
      </c>
      <c r="E481" s="253">
        <v>6</v>
      </c>
      <c r="F481" s="253">
        <v>40</v>
      </c>
      <c r="G481" s="253">
        <v>282</v>
      </c>
    </row>
    <row r="482" spans="1:7" ht="15">
      <c r="A482" s="253" t="s">
        <v>1013</v>
      </c>
      <c r="B482" s="253" t="s">
        <v>367</v>
      </c>
      <c r="C482" s="254" t="s">
        <v>1014</v>
      </c>
      <c r="D482" s="255" t="s">
        <v>178</v>
      </c>
      <c r="E482" s="253">
        <v>8</v>
      </c>
      <c r="F482" s="253">
        <v>34</v>
      </c>
      <c r="G482" s="253">
        <v>288</v>
      </c>
    </row>
    <row r="483" spans="1:7" ht="15">
      <c r="A483" s="253" t="s">
        <v>2286</v>
      </c>
      <c r="B483" s="253" t="s">
        <v>374</v>
      </c>
      <c r="C483" s="254" t="s">
        <v>2287</v>
      </c>
      <c r="D483" s="253" t="s">
        <v>32</v>
      </c>
      <c r="E483" s="253">
        <v>8</v>
      </c>
      <c r="F483" s="253">
        <v>55</v>
      </c>
      <c r="G483" s="253">
        <v>540</v>
      </c>
    </row>
    <row r="484" spans="1:7" ht="15">
      <c r="A484" s="253" t="s">
        <v>1015</v>
      </c>
      <c r="B484" s="253" t="s">
        <v>395</v>
      </c>
      <c r="C484" s="254" t="s">
        <v>1016</v>
      </c>
      <c r="D484" s="255" t="s">
        <v>33</v>
      </c>
      <c r="E484" s="253">
        <v>8</v>
      </c>
      <c r="F484" s="253">
        <v>32</v>
      </c>
      <c r="G484" s="253">
        <v>224</v>
      </c>
    </row>
    <row r="485" spans="1:7" ht="15">
      <c r="A485" s="253" t="s">
        <v>1017</v>
      </c>
      <c r="B485" s="253" t="s">
        <v>395</v>
      </c>
      <c r="C485" s="254" t="s">
        <v>1018</v>
      </c>
      <c r="D485" s="255" t="s">
        <v>33</v>
      </c>
      <c r="E485" s="253">
        <v>8</v>
      </c>
      <c r="F485" s="253">
        <v>32</v>
      </c>
      <c r="G485" s="253">
        <v>204</v>
      </c>
    </row>
    <row r="486" spans="1:7" ht="15">
      <c r="A486" s="253" t="s">
        <v>1019</v>
      </c>
      <c r="B486" s="253" t="s">
        <v>494</v>
      </c>
      <c r="C486" s="254" t="s">
        <v>1020</v>
      </c>
      <c r="D486" s="255" t="s">
        <v>33</v>
      </c>
      <c r="E486" s="253">
        <v>8</v>
      </c>
      <c r="F486" s="253">
        <v>54</v>
      </c>
      <c r="G486" s="253">
        <v>468</v>
      </c>
    </row>
    <row r="487" spans="1:7" ht="15">
      <c r="A487" s="253" t="s">
        <v>1021</v>
      </c>
      <c r="B487" s="253" t="s">
        <v>1022</v>
      </c>
      <c r="C487" s="254" t="s">
        <v>1023</v>
      </c>
      <c r="D487" s="255" t="s">
        <v>33</v>
      </c>
      <c r="E487" s="253">
        <v>1</v>
      </c>
      <c r="F487" s="253">
        <v>55</v>
      </c>
      <c r="G487" s="253">
        <v>59</v>
      </c>
    </row>
    <row r="488" spans="1:7" ht="15">
      <c r="A488" s="253" t="s">
        <v>1024</v>
      </c>
      <c r="B488" s="253" t="s">
        <v>1025</v>
      </c>
      <c r="C488" s="254" t="s">
        <v>1026</v>
      </c>
      <c r="D488" s="255" t="s">
        <v>33</v>
      </c>
      <c r="E488" s="253">
        <v>1</v>
      </c>
      <c r="F488" s="253">
        <v>40</v>
      </c>
      <c r="G488" s="253">
        <v>36</v>
      </c>
    </row>
    <row r="489" spans="1:7" ht="15">
      <c r="A489" s="253" t="s">
        <v>1027</v>
      </c>
      <c r="B489" s="253" t="s">
        <v>1025</v>
      </c>
      <c r="C489" s="254" t="s">
        <v>1028</v>
      </c>
      <c r="D489" s="255" t="s">
        <v>33</v>
      </c>
      <c r="E489" s="253">
        <v>1</v>
      </c>
      <c r="F489" s="253">
        <v>40</v>
      </c>
      <c r="G489" s="253">
        <v>36</v>
      </c>
    </row>
    <row r="490" spans="1:7" ht="15">
      <c r="A490" s="253" t="s">
        <v>1029</v>
      </c>
      <c r="B490" s="253" t="s">
        <v>1025</v>
      </c>
      <c r="C490" s="254" t="s">
        <v>1030</v>
      </c>
      <c r="D490" s="255" t="s">
        <v>33</v>
      </c>
      <c r="E490" s="253">
        <v>1</v>
      </c>
      <c r="F490" s="253">
        <v>40</v>
      </c>
      <c r="G490" s="253">
        <v>35</v>
      </c>
    </row>
    <row r="491" spans="1:7" ht="15">
      <c r="A491" s="253" t="s">
        <v>1031</v>
      </c>
      <c r="B491" s="253" t="s">
        <v>1025</v>
      </c>
      <c r="C491" s="254" t="s">
        <v>1032</v>
      </c>
      <c r="D491" s="255" t="s">
        <v>33</v>
      </c>
      <c r="E491" s="253">
        <v>1</v>
      </c>
      <c r="F491" s="253">
        <v>40</v>
      </c>
      <c r="G491" s="253">
        <v>34</v>
      </c>
    </row>
    <row r="492" spans="1:7" ht="15">
      <c r="A492" s="253" t="s">
        <v>1033</v>
      </c>
      <c r="B492" s="253" t="s">
        <v>1025</v>
      </c>
      <c r="C492" s="254" t="s">
        <v>1034</v>
      </c>
      <c r="D492" s="255" t="s">
        <v>33</v>
      </c>
      <c r="E492" s="253">
        <v>1</v>
      </c>
      <c r="F492" s="253">
        <v>40</v>
      </c>
      <c r="G492" s="253">
        <v>43</v>
      </c>
    </row>
    <row r="493" spans="1:7" ht="15">
      <c r="A493" s="253" t="s">
        <v>1035</v>
      </c>
      <c r="B493" s="253" t="s">
        <v>1022</v>
      </c>
      <c r="C493" s="254" t="s">
        <v>1036</v>
      </c>
      <c r="D493" s="255" t="s">
        <v>178</v>
      </c>
      <c r="E493" s="253">
        <v>1</v>
      </c>
      <c r="F493" s="253">
        <v>75</v>
      </c>
      <c r="G493" s="253">
        <v>88</v>
      </c>
    </row>
    <row r="494" spans="1:7" ht="15">
      <c r="A494" s="253" t="s">
        <v>1037</v>
      </c>
      <c r="B494" s="253" t="s">
        <v>1022</v>
      </c>
      <c r="C494" s="254" t="s">
        <v>1036</v>
      </c>
      <c r="D494" s="255" t="s">
        <v>33</v>
      </c>
      <c r="E494" s="253">
        <v>1</v>
      </c>
      <c r="F494" s="253">
        <v>75</v>
      </c>
      <c r="G494" s="253">
        <v>69</v>
      </c>
    </row>
    <row r="495" spans="1:7" ht="15">
      <c r="A495" s="253" t="s">
        <v>1038</v>
      </c>
      <c r="B495" s="253" t="s">
        <v>1039</v>
      </c>
      <c r="C495" s="254" t="s">
        <v>1040</v>
      </c>
      <c r="D495" s="255" t="s">
        <v>33</v>
      </c>
      <c r="E495" s="253">
        <v>1</v>
      </c>
      <c r="F495" s="253">
        <v>49</v>
      </c>
      <c r="G495" s="253">
        <v>54</v>
      </c>
    </row>
    <row r="496" spans="1:7" ht="15">
      <c r="A496" s="253" t="s">
        <v>1038</v>
      </c>
      <c r="B496" s="253" t="s">
        <v>1039</v>
      </c>
      <c r="C496" s="254" t="s">
        <v>1040</v>
      </c>
      <c r="D496" s="255" t="s">
        <v>33</v>
      </c>
      <c r="E496" s="253">
        <v>1</v>
      </c>
      <c r="F496" s="253">
        <v>80</v>
      </c>
      <c r="G496" s="253">
        <v>89</v>
      </c>
    </row>
    <row r="497" spans="1:7" ht="15">
      <c r="A497" s="253" t="s">
        <v>1041</v>
      </c>
      <c r="B497" s="253" t="s">
        <v>1022</v>
      </c>
      <c r="C497" s="254" t="s">
        <v>1036</v>
      </c>
      <c r="D497" s="255" t="s">
        <v>32</v>
      </c>
      <c r="E497" s="253">
        <v>1</v>
      </c>
      <c r="F497" s="253">
        <v>75</v>
      </c>
      <c r="G497" s="253">
        <v>92</v>
      </c>
    </row>
    <row r="498" spans="1:7" ht="15">
      <c r="A498" s="253" t="s">
        <v>1042</v>
      </c>
      <c r="B498" s="253" t="s">
        <v>1043</v>
      </c>
      <c r="C498" s="254" t="s">
        <v>1044</v>
      </c>
      <c r="D498" s="255" t="s">
        <v>33</v>
      </c>
      <c r="E498" s="253">
        <v>1</v>
      </c>
      <c r="F498" s="253">
        <v>50</v>
      </c>
      <c r="G498" s="253">
        <v>44</v>
      </c>
    </row>
    <row r="499" spans="1:7" ht="15">
      <c r="A499" s="253" t="s">
        <v>1045</v>
      </c>
      <c r="B499" s="253" t="s">
        <v>1046</v>
      </c>
      <c r="C499" s="254" t="s">
        <v>1047</v>
      </c>
      <c r="D499" s="255" t="s">
        <v>33</v>
      </c>
      <c r="E499" s="253">
        <v>1</v>
      </c>
      <c r="F499" s="253">
        <v>35</v>
      </c>
      <c r="G499" s="253">
        <v>39</v>
      </c>
    </row>
    <row r="500" spans="1:7" ht="15">
      <c r="A500" s="253" t="s">
        <v>1048</v>
      </c>
      <c r="B500" s="253" t="s">
        <v>1043</v>
      </c>
      <c r="C500" s="254" t="s">
        <v>1044</v>
      </c>
      <c r="D500" s="255" t="s">
        <v>32</v>
      </c>
      <c r="E500" s="253">
        <v>1</v>
      </c>
      <c r="F500" s="253">
        <v>50</v>
      </c>
      <c r="G500" s="253">
        <v>63</v>
      </c>
    </row>
    <row r="501" spans="1:7" ht="15">
      <c r="A501" s="253" t="s">
        <v>1049</v>
      </c>
      <c r="B501" s="253" t="s">
        <v>1050</v>
      </c>
      <c r="C501" s="254" t="s">
        <v>1051</v>
      </c>
      <c r="D501" s="255" t="s">
        <v>32</v>
      </c>
      <c r="E501" s="253">
        <v>1</v>
      </c>
      <c r="F501" s="253">
        <v>135</v>
      </c>
      <c r="G501" s="253">
        <v>165</v>
      </c>
    </row>
    <row r="502" spans="1:7" ht="15">
      <c r="A502" s="253" t="s">
        <v>1052</v>
      </c>
      <c r="B502" s="253" t="s">
        <v>1022</v>
      </c>
      <c r="C502" s="254" t="s">
        <v>1053</v>
      </c>
      <c r="D502" s="255" t="s">
        <v>33</v>
      </c>
      <c r="E502" s="253">
        <v>2</v>
      </c>
      <c r="F502" s="253">
        <v>55</v>
      </c>
      <c r="G502" s="253">
        <v>123</v>
      </c>
    </row>
    <row r="503" spans="1:7" ht="15">
      <c r="A503" s="253" t="s">
        <v>1054</v>
      </c>
      <c r="B503" s="253" t="s">
        <v>1025</v>
      </c>
      <c r="C503" s="254" t="s">
        <v>1055</v>
      </c>
      <c r="D503" s="255" t="s">
        <v>33</v>
      </c>
      <c r="E503" s="253">
        <v>2</v>
      </c>
      <c r="F503" s="253">
        <v>40</v>
      </c>
      <c r="G503" s="253">
        <v>72</v>
      </c>
    </row>
    <row r="504" spans="1:7" ht="15">
      <c r="A504" s="253" t="s">
        <v>1056</v>
      </c>
      <c r="B504" s="253" t="s">
        <v>1025</v>
      </c>
      <c r="C504" s="254" t="s">
        <v>1057</v>
      </c>
      <c r="D504" s="255" t="s">
        <v>33</v>
      </c>
      <c r="E504" s="253">
        <v>2</v>
      </c>
      <c r="F504" s="253">
        <v>40</v>
      </c>
      <c r="G504" s="253">
        <v>67</v>
      </c>
    </row>
    <row r="505" spans="1:7" ht="15">
      <c r="A505" s="253" t="s">
        <v>1058</v>
      </c>
      <c r="B505" s="253" t="s">
        <v>1025</v>
      </c>
      <c r="C505" s="254" t="s">
        <v>1059</v>
      </c>
      <c r="D505" s="255" t="s">
        <v>33</v>
      </c>
      <c r="E505" s="253">
        <v>2</v>
      </c>
      <c r="F505" s="253">
        <v>40</v>
      </c>
      <c r="G505" s="253">
        <v>80</v>
      </c>
    </row>
    <row r="506" spans="1:7" ht="15">
      <c r="A506" s="256" t="s">
        <v>1060</v>
      </c>
      <c r="B506" s="256" t="s">
        <v>1025</v>
      </c>
      <c r="C506" s="257" t="s">
        <v>1061</v>
      </c>
      <c r="D506" s="258" t="s">
        <v>33</v>
      </c>
      <c r="E506" s="256">
        <v>2</v>
      </c>
      <c r="F506" s="256">
        <v>40</v>
      </c>
      <c r="G506" s="256">
        <v>73</v>
      </c>
    </row>
    <row r="507" spans="1:7" ht="15">
      <c r="A507" s="253" t="s">
        <v>1062</v>
      </c>
      <c r="B507" s="253" t="s">
        <v>1022</v>
      </c>
      <c r="C507" s="254" t="s">
        <v>1063</v>
      </c>
      <c r="D507" s="255" t="s">
        <v>178</v>
      </c>
      <c r="E507" s="253">
        <v>2</v>
      </c>
      <c r="F507" s="253">
        <v>75</v>
      </c>
      <c r="G507" s="253">
        <v>176</v>
      </c>
    </row>
    <row r="508" spans="1:7" ht="15">
      <c r="A508" s="253" t="s">
        <v>1064</v>
      </c>
      <c r="B508" s="253" t="s">
        <v>1022</v>
      </c>
      <c r="C508" s="254" t="s">
        <v>1063</v>
      </c>
      <c r="D508" s="255" t="s">
        <v>33</v>
      </c>
      <c r="E508" s="253">
        <v>2</v>
      </c>
      <c r="F508" s="253">
        <v>75</v>
      </c>
      <c r="G508" s="253">
        <v>138</v>
      </c>
    </row>
    <row r="509" spans="1:7" ht="15">
      <c r="A509" s="253" t="s">
        <v>1065</v>
      </c>
      <c r="B509" s="253" t="s">
        <v>1039</v>
      </c>
      <c r="C509" s="254" t="s">
        <v>1066</v>
      </c>
      <c r="D509" s="255" t="s">
        <v>33</v>
      </c>
      <c r="E509" s="253">
        <v>2</v>
      </c>
      <c r="F509" s="253">
        <v>49</v>
      </c>
      <c r="G509" s="253">
        <v>106</v>
      </c>
    </row>
    <row r="510" spans="1:7" ht="15">
      <c r="A510" s="253" t="s">
        <v>1067</v>
      </c>
      <c r="B510" s="253" t="s">
        <v>1022</v>
      </c>
      <c r="C510" s="254" t="s">
        <v>1063</v>
      </c>
      <c r="D510" s="255" t="s">
        <v>32</v>
      </c>
      <c r="E510" s="253">
        <v>2</v>
      </c>
      <c r="F510" s="253">
        <v>75</v>
      </c>
      <c r="G510" s="253">
        <v>168</v>
      </c>
    </row>
    <row r="511" spans="1:7" ht="15">
      <c r="A511" s="253" t="s">
        <v>1068</v>
      </c>
      <c r="B511" s="253" t="s">
        <v>1043</v>
      </c>
      <c r="C511" s="254" t="s">
        <v>1069</v>
      </c>
      <c r="D511" s="255" t="s">
        <v>33</v>
      </c>
      <c r="E511" s="253">
        <v>2</v>
      </c>
      <c r="F511" s="253">
        <v>50</v>
      </c>
      <c r="G511" s="253">
        <v>88</v>
      </c>
    </row>
    <row r="512" spans="1:7" ht="15">
      <c r="A512" s="253" t="s">
        <v>1070</v>
      </c>
      <c r="B512" s="253" t="s">
        <v>1046</v>
      </c>
      <c r="C512" s="254" t="s">
        <v>1071</v>
      </c>
      <c r="D512" s="255" t="s">
        <v>33</v>
      </c>
      <c r="E512" s="253">
        <v>2</v>
      </c>
      <c r="F512" s="253">
        <v>35</v>
      </c>
      <c r="G512" s="253">
        <v>76</v>
      </c>
    </row>
    <row r="513" spans="1:7" ht="15">
      <c r="A513" s="253" t="s">
        <v>1072</v>
      </c>
      <c r="B513" s="253" t="s">
        <v>1043</v>
      </c>
      <c r="C513" s="254" t="s">
        <v>1069</v>
      </c>
      <c r="D513" s="255" t="s">
        <v>32</v>
      </c>
      <c r="E513" s="253">
        <v>2</v>
      </c>
      <c r="F513" s="253">
        <v>50</v>
      </c>
      <c r="G513" s="253">
        <v>128</v>
      </c>
    </row>
    <row r="514" spans="1:7" ht="15">
      <c r="A514" s="253" t="s">
        <v>1073</v>
      </c>
      <c r="B514" s="253" t="s">
        <v>1050</v>
      </c>
      <c r="C514" s="254" t="s">
        <v>1074</v>
      </c>
      <c r="D514" s="255" t="s">
        <v>32</v>
      </c>
      <c r="E514" s="253">
        <v>2</v>
      </c>
      <c r="F514" s="253">
        <v>135</v>
      </c>
      <c r="G514" s="253">
        <v>310</v>
      </c>
    </row>
    <row r="515" spans="1:7" ht="15">
      <c r="A515" s="253" t="s">
        <v>1075</v>
      </c>
      <c r="B515" s="253" t="s">
        <v>1025</v>
      </c>
      <c r="C515" s="254" t="s">
        <v>1076</v>
      </c>
      <c r="D515" s="255" t="s">
        <v>33</v>
      </c>
      <c r="E515" s="253">
        <v>3</v>
      </c>
      <c r="F515" s="253">
        <v>40</v>
      </c>
      <c r="G515" s="253">
        <v>106</v>
      </c>
    </row>
    <row r="516" spans="1:7" ht="15">
      <c r="A516" s="253" t="s">
        <v>1077</v>
      </c>
      <c r="B516" s="253" t="s">
        <v>1025</v>
      </c>
      <c r="C516" s="254" t="s">
        <v>1078</v>
      </c>
      <c r="D516" s="255" t="s">
        <v>33</v>
      </c>
      <c r="E516" s="253">
        <v>3</v>
      </c>
      <c r="F516" s="253">
        <v>40</v>
      </c>
      <c r="G516" s="253">
        <v>108</v>
      </c>
    </row>
    <row r="517" spans="1:7" ht="15">
      <c r="A517" s="253" t="s">
        <v>1079</v>
      </c>
      <c r="B517" s="253" t="s">
        <v>1025</v>
      </c>
      <c r="C517" s="254" t="s">
        <v>1080</v>
      </c>
      <c r="D517" s="255" t="s">
        <v>33</v>
      </c>
      <c r="E517" s="253">
        <v>4</v>
      </c>
      <c r="F517" s="253">
        <v>40</v>
      </c>
      <c r="G517" s="253">
        <v>134</v>
      </c>
    </row>
    <row r="518" spans="1:7" ht="15">
      <c r="A518" s="253" t="s">
        <v>1081</v>
      </c>
      <c r="B518" s="253" t="s">
        <v>1025</v>
      </c>
      <c r="C518" s="254" t="s">
        <v>1082</v>
      </c>
      <c r="D518" s="255" t="s">
        <v>33</v>
      </c>
      <c r="E518" s="253">
        <v>4</v>
      </c>
      <c r="F518" s="253">
        <v>40</v>
      </c>
      <c r="G518" s="253">
        <v>126</v>
      </c>
    </row>
    <row r="519" spans="1:7" ht="15">
      <c r="A519" s="253" t="s">
        <v>1083</v>
      </c>
      <c r="B519" s="253" t="s">
        <v>1084</v>
      </c>
      <c r="C519" s="254" t="s">
        <v>1085</v>
      </c>
      <c r="D519" s="255" t="s">
        <v>33</v>
      </c>
      <c r="E519" s="253">
        <v>1</v>
      </c>
      <c r="F519" s="253">
        <v>55</v>
      </c>
      <c r="G519" s="253">
        <v>68</v>
      </c>
    </row>
    <row r="520" spans="1:7" ht="15">
      <c r="A520" s="253" t="s">
        <v>1086</v>
      </c>
      <c r="B520" s="253" t="s">
        <v>1084</v>
      </c>
      <c r="C520" s="254" t="s">
        <v>1087</v>
      </c>
      <c r="D520" s="255" t="s">
        <v>178</v>
      </c>
      <c r="E520" s="253">
        <v>1</v>
      </c>
      <c r="F520" s="253">
        <v>55</v>
      </c>
      <c r="G520" s="253">
        <v>76</v>
      </c>
    </row>
    <row r="521" spans="1:7" ht="15">
      <c r="A521" s="253" t="s">
        <v>1088</v>
      </c>
      <c r="B521" s="253" t="s">
        <v>1089</v>
      </c>
      <c r="C521" s="254" t="s">
        <v>1090</v>
      </c>
      <c r="D521" s="255" t="s">
        <v>32</v>
      </c>
      <c r="E521" s="253">
        <v>1</v>
      </c>
      <c r="F521" s="253">
        <v>85</v>
      </c>
      <c r="G521" s="253">
        <v>120</v>
      </c>
    </row>
    <row r="522" spans="1:7" ht="15">
      <c r="A522" s="253" t="s">
        <v>1091</v>
      </c>
      <c r="B522" s="253" t="s">
        <v>1084</v>
      </c>
      <c r="C522" s="254" t="s">
        <v>1087</v>
      </c>
      <c r="D522" s="255" t="s">
        <v>32</v>
      </c>
      <c r="E522" s="253">
        <v>1</v>
      </c>
      <c r="F522" s="253">
        <v>55</v>
      </c>
      <c r="G522" s="253">
        <v>90</v>
      </c>
    </row>
    <row r="523" spans="1:7" ht="15">
      <c r="A523" s="253" t="s">
        <v>1092</v>
      </c>
      <c r="B523" s="253" t="s">
        <v>1093</v>
      </c>
      <c r="C523" s="254" t="s">
        <v>1094</v>
      </c>
      <c r="D523" s="255" t="s">
        <v>32</v>
      </c>
      <c r="E523" s="253">
        <v>1</v>
      </c>
      <c r="F523" s="253">
        <v>160</v>
      </c>
      <c r="G523" s="253">
        <v>180</v>
      </c>
    </row>
    <row r="524" spans="1:7" ht="15">
      <c r="A524" s="253" t="s">
        <v>1095</v>
      </c>
      <c r="B524" s="253" t="s">
        <v>1096</v>
      </c>
      <c r="C524" s="254" t="s">
        <v>1097</v>
      </c>
      <c r="D524" s="255" t="s">
        <v>33</v>
      </c>
      <c r="E524" s="253">
        <v>2</v>
      </c>
      <c r="F524" s="253">
        <v>65</v>
      </c>
      <c r="G524" s="253">
        <v>147</v>
      </c>
    </row>
    <row r="525" spans="1:7" ht="15">
      <c r="A525" s="253" t="s">
        <v>1098</v>
      </c>
      <c r="B525" s="253" t="s">
        <v>1084</v>
      </c>
      <c r="C525" s="254" t="s">
        <v>1099</v>
      </c>
      <c r="D525" s="255" t="s">
        <v>33</v>
      </c>
      <c r="E525" s="253">
        <v>2</v>
      </c>
      <c r="F525" s="253">
        <v>55</v>
      </c>
      <c r="G525" s="253">
        <v>108</v>
      </c>
    </row>
    <row r="526" spans="1:7" ht="15">
      <c r="A526" s="253" t="s">
        <v>1100</v>
      </c>
      <c r="B526" s="253" t="s">
        <v>1084</v>
      </c>
      <c r="C526" s="254" t="s">
        <v>1101</v>
      </c>
      <c r="D526" s="255" t="s">
        <v>178</v>
      </c>
      <c r="E526" s="253">
        <v>2</v>
      </c>
      <c r="F526" s="253">
        <v>55</v>
      </c>
      <c r="G526" s="253">
        <v>122</v>
      </c>
    </row>
    <row r="527" spans="1:7" ht="15">
      <c r="A527" s="253" t="s">
        <v>1102</v>
      </c>
      <c r="B527" s="253" t="s">
        <v>1089</v>
      </c>
      <c r="C527" s="254" t="s">
        <v>1103</v>
      </c>
      <c r="D527" s="255" t="s">
        <v>178</v>
      </c>
      <c r="E527" s="253">
        <v>2</v>
      </c>
      <c r="F527" s="253">
        <v>85</v>
      </c>
      <c r="G527" s="253">
        <v>194</v>
      </c>
    </row>
    <row r="528" spans="1:7" ht="15">
      <c r="A528" s="253" t="s">
        <v>1104</v>
      </c>
      <c r="B528" s="253" t="s">
        <v>1089</v>
      </c>
      <c r="C528" s="254" t="s">
        <v>1103</v>
      </c>
      <c r="D528" s="255" t="s">
        <v>32</v>
      </c>
      <c r="E528" s="253">
        <v>2</v>
      </c>
      <c r="F528" s="253">
        <v>85</v>
      </c>
      <c r="G528" s="253">
        <v>220</v>
      </c>
    </row>
    <row r="529" spans="1:7" ht="15">
      <c r="A529" s="253" t="s">
        <v>1105</v>
      </c>
      <c r="B529" s="253" t="s">
        <v>1084</v>
      </c>
      <c r="C529" s="254" t="s">
        <v>1101</v>
      </c>
      <c r="D529" s="255" t="s">
        <v>33</v>
      </c>
      <c r="E529" s="253">
        <v>2</v>
      </c>
      <c r="F529" s="253">
        <v>55</v>
      </c>
      <c r="G529" s="253">
        <v>108</v>
      </c>
    </row>
    <row r="530" spans="1:7" ht="15">
      <c r="A530" s="253" t="s">
        <v>1106</v>
      </c>
      <c r="B530" s="253" t="s">
        <v>1084</v>
      </c>
      <c r="C530" s="254" t="s">
        <v>1101</v>
      </c>
      <c r="D530" s="255" t="s">
        <v>32</v>
      </c>
      <c r="E530" s="253">
        <v>2</v>
      </c>
      <c r="F530" s="253">
        <v>55</v>
      </c>
      <c r="G530" s="253">
        <v>145</v>
      </c>
    </row>
    <row r="531" spans="1:7" ht="15">
      <c r="A531" s="253" t="s">
        <v>1107</v>
      </c>
      <c r="B531" s="253" t="s">
        <v>1093</v>
      </c>
      <c r="C531" s="254" t="s">
        <v>1108</v>
      </c>
      <c r="D531" s="255" t="s">
        <v>32</v>
      </c>
      <c r="E531" s="253">
        <v>2</v>
      </c>
      <c r="F531" s="253">
        <v>160</v>
      </c>
      <c r="G531" s="253">
        <v>330</v>
      </c>
    </row>
    <row r="532" spans="1:7" ht="15">
      <c r="A532" s="253" t="s">
        <v>1109</v>
      </c>
      <c r="B532" s="253" t="s">
        <v>1084</v>
      </c>
      <c r="C532" s="254" t="s">
        <v>1110</v>
      </c>
      <c r="D532" s="255" t="s">
        <v>33</v>
      </c>
      <c r="E532" s="253">
        <v>3</v>
      </c>
      <c r="F532" s="253">
        <v>55</v>
      </c>
      <c r="G532" s="253">
        <v>176</v>
      </c>
    </row>
    <row r="533" spans="1:7" ht="15">
      <c r="A533" s="253" t="s">
        <v>1111</v>
      </c>
      <c r="B533" s="253" t="s">
        <v>1084</v>
      </c>
      <c r="C533" s="254" t="s">
        <v>1112</v>
      </c>
      <c r="D533" s="255" t="s">
        <v>32</v>
      </c>
      <c r="E533" s="253">
        <v>3</v>
      </c>
      <c r="F533" s="253">
        <v>55</v>
      </c>
      <c r="G533" s="253">
        <v>202</v>
      </c>
    </row>
    <row r="534" spans="1:7" ht="15">
      <c r="A534" s="253" t="s">
        <v>1113</v>
      </c>
      <c r="B534" s="253" t="s">
        <v>1084</v>
      </c>
      <c r="C534" s="254" t="s">
        <v>1114</v>
      </c>
      <c r="D534" s="255" t="s">
        <v>33</v>
      </c>
      <c r="E534" s="253">
        <v>4</v>
      </c>
      <c r="F534" s="253">
        <v>55</v>
      </c>
      <c r="G534" s="253">
        <v>216</v>
      </c>
    </row>
    <row r="535" spans="1:7" ht="15">
      <c r="A535" s="253" t="s">
        <v>1115</v>
      </c>
      <c r="B535" s="253" t="s">
        <v>1084</v>
      </c>
      <c r="C535" s="254" t="s">
        <v>1116</v>
      </c>
      <c r="D535" s="255" t="s">
        <v>178</v>
      </c>
      <c r="E535" s="253">
        <v>4</v>
      </c>
      <c r="F535" s="253">
        <v>55</v>
      </c>
      <c r="G535" s="253">
        <v>230</v>
      </c>
    </row>
    <row r="536" spans="1:7" ht="15">
      <c r="A536" s="253" t="s">
        <v>1117</v>
      </c>
      <c r="B536" s="253" t="s">
        <v>1089</v>
      </c>
      <c r="C536" s="254" t="s">
        <v>1118</v>
      </c>
      <c r="D536" s="255" t="s">
        <v>178</v>
      </c>
      <c r="E536" s="253">
        <v>4</v>
      </c>
      <c r="F536" s="253">
        <v>85</v>
      </c>
      <c r="G536" s="253">
        <v>388</v>
      </c>
    </row>
    <row r="537" spans="1:7" ht="15">
      <c r="A537" s="253" t="s">
        <v>1119</v>
      </c>
      <c r="B537" s="253" t="s">
        <v>1084</v>
      </c>
      <c r="C537" s="254" t="s">
        <v>1116</v>
      </c>
      <c r="D537" s="255" t="s">
        <v>32</v>
      </c>
      <c r="E537" s="253">
        <v>4</v>
      </c>
      <c r="F537" s="253">
        <v>55</v>
      </c>
      <c r="G537" s="253">
        <v>244</v>
      </c>
    </row>
    <row r="538" spans="1:7" ht="15">
      <c r="A538" s="253" t="s">
        <v>2289</v>
      </c>
      <c r="B538" s="253" t="s">
        <v>1121</v>
      </c>
      <c r="C538" s="254" t="s">
        <v>1130</v>
      </c>
      <c r="D538" s="255" t="s">
        <v>178</v>
      </c>
      <c r="E538" s="253">
        <v>1</v>
      </c>
      <c r="F538" s="253">
        <v>60</v>
      </c>
      <c r="G538" s="253">
        <v>61</v>
      </c>
    </row>
    <row r="539" spans="1:7" ht="15">
      <c r="A539" s="253" t="s">
        <v>1120</v>
      </c>
      <c r="B539" s="253" t="s">
        <v>1121</v>
      </c>
      <c r="C539" s="254" t="s">
        <v>1122</v>
      </c>
      <c r="D539" s="255" t="s">
        <v>178</v>
      </c>
      <c r="E539" s="253">
        <v>1</v>
      </c>
      <c r="F539" s="253">
        <v>60</v>
      </c>
      <c r="G539" s="253">
        <v>62</v>
      </c>
    </row>
    <row r="540" spans="1:7" ht="15">
      <c r="A540" s="253" t="s">
        <v>1123</v>
      </c>
      <c r="B540" s="253" t="s">
        <v>1124</v>
      </c>
      <c r="C540" s="254" t="s">
        <v>1125</v>
      </c>
      <c r="D540" s="255" t="s">
        <v>33</v>
      </c>
      <c r="E540" s="253">
        <v>1</v>
      </c>
      <c r="F540" s="253">
        <v>95</v>
      </c>
      <c r="G540" s="253">
        <v>80</v>
      </c>
    </row>
    <row r="541" spans="1:7" ht="15">
      <c r="A541" s="253" t="s">
        <v>1126</v>
      </c>
      <c r="B541" s="253" t="s">
        <v>1124</v>
      </c>
      <c r="C541" s="254" t="s">
        <v>1127</v>
      </c>
      <c r="D541" s="255" t="s">
        <v>33</v>
      </c>
      <c r="E541" s="253">
        <v>1</v>
      </c>
      <c r="F541" s="253">
        <v>95</v>
      </c>
      <c r="G541" s="253">
        <v>85</v>
      </c>
    </row>
    <row r="542" spans="1:7" ht="15">
      <c r="A542" s="253" t="s">
        <v>1128</v>
      </c>
      <c r="B542" s="253" t="s">
        <v>1124</v>
      </c>
      <c r="C542" s="254" t="s">
        <v>1125</v>
      </c>
      <c r="D542" s="255" t="s">
        <v>32</v>
      </c>
      <c r="E542" s="253">
        <v>1</v>
      </c>
      <c r="F542" s="253">
        <v>95</v>
      </c>
      <c r="G542" s="253">
        <v>125</v>
      </c>
    </row>
    <row r="543" spans="1:7" ht="15">
      <c r="A543" s="253" t="s">
        <v>1129</v>
      </c>
      <c r="B543" s="253" t="s">
        <v>1121</v>
      </c>
      <c r="C543" s="254" t="s">
        <v>1130</v>
      </c>
      <c r="D543" s="255" t="s">
        <v>33</v>
      </c>
      <c r="E543" s="253">
        <v>1</v>
      </c>
      <c r="F543" s="253">
        <v>60</v>
      </c>
      <c r="G543" s="253">
        <v>60</v>
      </c>
    </row>
    <row r="544" spans="1:7" ht="15">
      <c r="A544" s="253" t="s">
        <v>1131</v>
      </c>
      <c r="B544" s="253" t="s">
        <v>1121</v>
      </c>
      <c r="C544" s="254" t="s">
        <v>1132</v>
      </c>
      <c r="D544" s="255" t="s">
        <v>33</v>
      </c>
      <c r="E544" s="253">
        <v>1</v>
      </c>
      <c r="F544" s="253">
        <v>60</v>
      </c>
      <c r="G544" s="253">
        <v>55</v>
      </c>
    </row>
    <row r="545" spans="1:7" ht="15">
      <c r="A545" s="253" t="s">
        <v>1133</v>
      </c>
      <c r="B545" s="253" t="s">
        <v>1121</v>
      </c>
      <c r="C545" s="254" t="s">
        <v>1130</v>
      </c>
      <c r="D545" s="255" t="s">
        <v>32</v>
      </c>
      <c r="E545" s="253">
        <v>1</v>
      </c>
      <c r="F545" s="253">
        <v>60</v>
      </c>
      <c r="G545" s="253">
        <v>83</v>
      </c>
    </row>
    <row r="546" spans="1:7" ht="15">
      <c r="A546" s="253" t="s">
        <v>1134</v>
      </c>
      <c r="B546" s="253" t="s">
        <v>1121</v>
      </c>
      <c r="C546" s="254" t="s">
        <v>1122</v>
      </c>
      <c r="D546" s="255" t="s">
        <v>32</v>
      </c>
      <c r="E546" s="253">
        <v>1</v>
      </c>
      <c r="F546" s="253">
        <v>60</v>
      </c>
      <c r="G546" s="253">
        <v>64</v>
      </c>
    </row>
    <row r="547" spans="1:7" ht="15">
      <c r="A547" s="253" t="s">
        <v>1135</v>
      </c>
      <c r="B547" s="253" t="s">
        <v>1136</v>
      </c>
      <c r="C547" s="254" t="s">
        <v>1137</v>
      </c>
      <c r="D547" s="255" t="s">
        <v>32</v>
      </c>
      <c r="E547" s="253">
        <v>1</v>
      </c>
      <c r="F547" s="253">
        <v>185</v>
      </c>
      <c r="G547" s="253">
        <v>200</v>
      </c>
    </row>
    <row r="548" spans="1:7" ht="15">
      <c r="A548" s="253" t="s">
        <v>1138</v>
      </c>
      <c r="B548" s="253" t="s">
        <v>1139</v>
      </c>
      <c r="C548" s="254" t="s">
        <v>1140</v>
      </c>
      <c r="D548" s="255" t="s">
        <v>33</v>
      </c>
      <c r="E548" s="253">
        <v>1</v>
      </c>
      <c r="F548" s="253">
        <v>59</v>
      </c>
      <c r="G548" s="253">
        <v>58</v>
      </c>
    </row>
    <row r="549" spans="1:7" ht="15">
      <c r="A549" s="253" t="s">
        <v>1141</v>
      </c>
      <c r="B549" s="253" t="s">
        <v>1139</v>
      </c>
      <c r="C549" s="254" t="s">
        <v>1142</v>
      </c>
      <c r="D549" s="255" t="s">
        <v>33</v>
      </c>
      <c r="E549" s="253">
        <v>1</v>
      </c>
      <c r="F549" s="253">
        <v>59</v>
      </c>
      <c r="G549" s="253">
        <v>55</v>
      </c>
    </row>
    <row r="550" spans="1:7" ht="15">
      <c r="A550" s="253" t="s">
        <v>1143</v>
      </c>
      <c r="B550" s="253" t="s">
        <v>1139</v>
      </c>
      <c r="C550" s="254" t="s">
        <v>1144</v>
      </c>
      <c r="D550" s="255" t="s">
        <v>33</v>
      </c>
      <c r="E550" s="253">
        <v>1</v>
      </c>
      <c r="F550" s="253">
        <v>59</v>
      </c>
      <c r="G550" s="253">
        <v>49</v>
      </c>
    </row>
    <row r="551" spans="1:7" ht="15">
      <c r="A551" s="253" t="s">
        <v>1145</v>
      </c>
      <c r="B551" s="253" t="s">
        <v>1139</v>
      </c>
      <c r="C551" s="254" t="s">
        <v>1146</v>
      </c>
      <c r="D551" s="255" t="s">
        <v>33</v>
      </c>
      <c r="E551" s="253">
        <v>1</v>
      </c>
      <c r="F551" s="253">
        <v>59</v>
      </c>
      <c r="G551" s="253">
        <v>68</v>
      </c>
    </row>
    <row r="552" spans="1:7" ht="15">
      <c r="A552" s="253" t="s">
        <v>1147</v>
      </c>
      <c r="B552" s="253" t="s">
        <v>1139</v>
      </c>
      <c r="C552" s="254" t="s">
        <v>1148</v>
      </c>
      <c r="D552" s="255" t="s">
        <v>33</v>
      </c>
      <c r="E552" s="253">
        <v>1</v>
      </c>
      <c r="F552" s="253">
        <v>59</v>
      </c>
      <c r="G552" s="253">
        <v>57</v>
      </c>
    </row>
    <row r="553" spans="1:7" ht="15">
      <c r="A553" s="253" t="s">
        <v>1149</v>
      </c>
      <c r="B553" s="253" t="s">
        <v>1139</v>
      </c>
      <c r="C553" s="254" t="s">
        <v>1150</v>
      </c>
      <c r="D553" s="255" t="s">
        <v>33</v>
      </c>
      <c r="E553" s="253">
        <v>1</v>
      </c>
      <c r="F553" s="253">
        <v>59</v>
      </c>
      <c r="G553" s="253">
        <v>71</v>
      </c>
    </row>
    <row r="554" spans="1:7" ht="15">
      <c r="A554" s="253" t="s">
        <v>1151</v>
      </c>
      <c r="B554" s="253" t="s">
        <v>1152</v>
      </c>
      <c r="C554" s="254" t="s">
        <v>1153</v>
      </c>
      <c r="D554" s="255" t="s">
        <v>33</v>
      </c>
      <c r="E554" s="253">
        <v>1</v>
      </c>
      <c r="F554" s="253">
        <v>86</v>
      </c>
      <c r="G554" s="253">
        <v>85</v>
      </c>
    </row>
    <row r="555" spans="1:7" ht="15">
      <c r="A555" s="253" t="s">
        <v>1154</v>
      </c>
      <c r="B555" s="253" t="s">
        <v>1152</v>
      </c>
      <c r="C555" s="254" t="s">
        <v>1155</v>
      </c>
      <c r="D555" s="255" t="s">
        <v>33</v>
      </c>
      <c r="E555" s="253">
        <v>1</v>
      </c>
      <c r="F555" s="253">
        <v>86</v>
      </c>
      <c r="G555" s="253">
        <v>80</v>
      </c>
    </row>
    <row r="556" spans="1:7" ht="15">
      <c r="A556" s="253" t="s">
        <v>1156</v>
      </c>
      <c r="B556" s="253" t="s">
        <v>1157</v>
      </c>
      <c r="C556" s="254" t="s">
        <v>1158</v>
      </c>
      <c r="D556" s="255" t="s">
        <v>178</v>
      </c>
      <c r="E556" s="253">
        <v>1</v>
      </c>
      <c r="F556" s="253">
        <v>75</v>
      </c>
      <c r="G556" s="253">
        <v>91</v>
      </c>
    </row>
    <row r="557" spans="1:7" ht="15">
      <c r="A557" s="253" t="s">
        <v>1128</v>
      </c>
      <c r="B557" s="253" t="s">
        <v>1159</v>
      </c>
      <c r="C557" s="254" t="s">
        <v>1125</v>
      </c>
      <c r="D557" s="255" t="s">
        <v>32</v>
      </c>
      <c r="E557" s="253">
        <v>1</v>
      </c>
      <c r="F557" s="253">
        <v>95</v>
      </c>
      <c r="G557" s="253">
        <v>125</v>
      </c>
    </row>
    <row r="558" spans="1:7" ht="15">
      <c r="A558" s="253" t="s">
        <v>1160</v>
      </c>
      <c r="B558" s="253" t="s">
        <v>1159</v>
      </c>
      <c r="C558" s="254" t="s">
        <v>1161</v>
      </c>
      <c r="D558" s="255" t="s">
        <v>178</v>
      </c>
      <c r="E558" s="253">
        <v>1</v>
      </c>
      <c r="F558" s="253">
        <v>110</v>
      </c>
      <c r="G558" s="253">
        <v>132</v>
      </c>
    </row>
    <row r="559" spans="1:7" ht="15">
      <c r="A559" s="253" t="s">
        <v>1162</v>
      </c>
      <c r="B559" s="253" t="s">
        <v>1159</v>
      </c>
      <c r="C559" s="254" t="s">
        <v>1163</v>
      </c>
      <c r="D559" s="255" t="s">
        <v>33</v>
      </c>
      <c r="E559" s="253">
        <v>1</v>
      </c>
      <c r="F559" s="253">
        <v>110</v>
      </c>
      <c r="G559" s="253">
        <v>98</v>
      </c>
    </row>
    <row r="560" spans="1:7" ht="15">
      <c r="A560" s="253" t="s">
        <v>1164</v>
      </c>
      <c r="B560" s="253" t="s">
        <v>1159</v>
      </c>
      <c r="C560" s="254" t="s">
        <v>1161</v>
      </c>
      <c r="D560" s="255" t="s">
        <v>32</v>
      </c>
      <c r="E560" s="253">
        <v>1</v>
      </c>
      <c r="F560" s="253">
        <v>110</v>
      </c>
      <c r="G560" s="253">
        <v>145</v>
      </c>
    </row>
    <row r="561" spans="1:7" ht="15">
      <c r="A561" s="253" t="s">
        <v>1165</v>
      </c>
      <c r="B561" s="253" t="s">
        <v>1157</v>
      </c>
      <c r="C561" s="254" t="s">
        <v>1166</v>
      </c>
      <c r="D561" s="255" t="s">
        <v>33</v>
      </c>
      <c r="E561" s="253">
        <v>1</v>
      </c>
      <c r="F561" s="253">
        <v>75</v>
      </c>
      <c r="G561" s="253">
        <v>70</v>
      </c>
    </row>
    <row r="562" spans="1:7" ht="15">
      <c r="A562" s="253" t="s">
        <v>1167</v>
      </c>
      <c r="B562" s="253" t="s">
        <v>1157</v>
      </c>
      <c r="C562" s="254" t="s">
        <v>1168</v>
      </c>
      <c r="D562" s="255" t="s">
        <v>33</v>
      </c>
      <c r="E562" s="253">
        <v>1</v>
      </c>
      <c r="F562" s="253">
        <v>75</v>
      </c>
      <c r="G562" s="253">
        <v>67</v>
      </c>
    </row>
    <row r="563" spans="1:7" ht="15">
      <c r="A563" s="253" t="s">
        <v>1169</v>
      </c>
      <c r="B563" s="253" t="s">
        <v>1157</v>
      </c>
      <c r="C563" s="254" t="s">
        <v>1158</v>
      </c>
      <c r="D563" s="255" t="s">
        <v>32</v>
      </c>
      <c r="E563" s="253">
        <v>1</v>
      </c>
      <c r="F563" s="253">
        <v>75</v>
      </c>
      <c r="G563" s="253">
        <v>100</v>
      </c>
    </row>
    <row r="564" spans="1:7" ht="15">
      <c r="A564" s="253" t="s">
        <v>1170</v>
      </c>
      <c r="B564" s="253" t="s">
        <v>1171</v>
      </c>
      <c r="C564" s="254" t="s">
        <v>1172</v>
      </c>
      <c r="D564" s="255" t="s">
        <v>32</v>
      </c>
      <c r="E564" s="253">
        <v>1</v>
      </c>
      <c r="F564" s="253">
        <v>215</v>
      </c>
      <c r="G564" s="253">
        <v>230</v>
      </c>
    </row>
    <row r="565" spans="1:7" ht="15">
      <c r="A565" s="253" t="s">
        <v>1173</v>
      </c>
      <c r="B565" s="253" t="s">
        <v>1121</v>
      </c>
      <c r="C565" s="254" t="s">
        <v>1174</v>
      </c>
      <c r="D565" s="255" t="s">
        <v>178</v>
      </c>
      <c r="E565" s="253">
        <v>2</v>
      </c>
      <c r="F565" s="253">
        <v>60</v>
      </c>
      <c r="G565" s="253">
        <v>123</v>
      </c>
    </row>
    <row r="566" spans="1:7" ht="15">
      <c r="A566" s="253" t="s">
        <v>1175</v>
      </c>
      <c r="B566" s="253" t="s">
        <v>1124</v>
      </c>
      <c r="C566" s="254" t="s">
        <v>1176</v>
      </c>
      <c r="D566" s="255" t="s">
        <v>178</v>
      </c>
      <c r="E566" s="253">
        <v>2</v>
      </c>
      <c r="F566" s="253">
        <v>95</v>
      </c>
      <c r="G566" s="253">
        <v>207</v>
      </c>
    </row>
    <row r="567" spans="1:7" ht="15">
      <c r="A567" s="253" t="s">
        <v>1177</v>
      </c>
      <c r="B567" s="253" t="s">
        <v>1124</v>
      </c>
      <c r="C567" s="254" t="s">
        <v>1176</v>
      </c>
      <c r="D567" s="255" t="s">
        <v>33</v>
      </c>
      <c r="E567" s="253">
        <v>2</v>
      </c>
      <c r="F567" s="253">
        <v>95</v>
      </c>
      <c r="G567" s="253">
        <v>170</v>
      </c>
    </row>
    <row r="568" spans="1:7" ht="15">
      <c r="A568" s="253" t="s">
        <v>1178</v>
      </c>
      <c r="B568" s="253" t="s">
        <v>1124</v>
      </c>
      <c r="C568" s="254" t="s">
        <v>1176</v>
      </c>
      <c r="D568" s="255" t="s">
        <v>32</v>
      </c>
      <c r="E568" s="253">
        <v>2</v>
      </c>
      <c r="F568" s="253">
        <v>95</v>
      </c>
      <c r="G568" s="253">
        <v>227</v>
      </c>
    </row>
    <row r="569" spans="1:7" ht="15">
      <c r="A569" s="253" t="s">
        <v>1179</v>
      </c>
      <c r="B569" s="253" t="s">
        <v>1121</v>
      </c>
      <c r="C569" s="254" t="s">
        <v>1174</v>
      </c>
      <c r="D569" s="255" t="s">
        <v>33</v>
      </c>
      <c r="E569" s="253">
        <v>2</v>
      </c>
      <c r="F569" s="253">
        <v>60</v>
      </c>
      <c r="G569" s="253">
        <v>110</v>
      </c>
    </row>
    <row r="570" spans="1:7" ht="15">
      <c r="A570" s="256" t="s">
        <v>1180</v>
      </c>
      <c r="B570" s="256" t="s">
        <v>1121</v>
      </c>
      <c r="C570" s="257" t="s">
        <v>1174</v>
      </c>
      <c r="D570" s="258" t="s">
        <v>32</v>
      </c>
      <c r="E570" s="256">
        <v>2</v>
      </c>
      <c r="F570" s="256">
        <v>60</v>
      </c>
      <c r="G570" s="256">
        <v>138</v>
      </c>
    </row>
    <row r="571" spans="1:7" ht="15">
      <c r="A571" s="253" t="s">
        <v>1181</v>
      </c>
      <c r="B571" s="253" t="s">
        <v>1136</v>
      </c>
      <c r="C571" s="254" t="s">
        <v>1331</v>
      </c>
      <c r="D571" s="255" t="s">
        <v>32</v>
      </c>
      <c r="E571" s="253">
        <v>2</v>
      </c>
      <c r="F571" s="253">
        <v>185</v>
      </c>
      <c r="G571" s="253">
        <v>390</v>
      </c>
    </row>
    <row r="572" spans="1:7" ht="15">
      <c r="A572" s="253" t="s">
        <v>1332</v>
      </c>
      <c r="B572" s="253" t="s">
        <v>1139</v>
      </c>
      <c r="C572" s="254" t="s">
        <v>1333</v>
      </c>
      <c r="D572" s="255" t="s">
        <v>33</v>
      </c>
      <c r="E572" s="253">
        <v>2</v>
      </c>
      <c r="F572" s="253">
        <v>59</v>
      </c>
      <c r="G572" s="253">
        <v>109</v>
      </c>
    </row>
    <row r="573" spans="1:7" ht="15">
      <c r="A573" s="253" t="s">
        <v>1334</v>
      </c>
      <c r="B573" s="253" t="s">
        <v>1139</v>
      </c>
      <c r="C573" s="254" t="s">
        <v>1335</v>
      </c>
      <c r="D573" s="255" t="s">
        <v>33</v>
      </c>
      <c r="E573" s="253">
        <v>2</v>
      </c>
      <c r="F573" s="253">
        <v>59</v>
      </c>
      <c r="G573" s="253">
        <v>98</v>
      </c>
    </row>
    <row r="574" spans="1:7" ht="15">
      <c r="A574" s="253" t="s">
        <v>1336</v>
      </c>
      <c r="B574" s="253" t="s">
        <v>1152</v>
      </c>
      <c r="C574" s="254" t="s">
        <v>1337</v>
      </c>
      <c r="D574" s="255" t="s">
        <v>33</v>
      </c>
      <c r="E574" s="253">
        <v>2</v>
      </c>
      <c r="F574" s="253">
        <v>86</v>
      </c>
      <c r="G574" s="253">
        <v>160</v>
      </c>
    </row>
    <row r="575" spans="1:7" ht="15">
      <c r="A575" s="253" t="s">
        <v>1338</v>
      </c>
      <c r="B575" s="253" t="s">
        <v>1157</v>
      </c>
      <c r="C575" s="254" t="s">
        <v>1339</v>
      </c>
      <c r="D575" s="255" t="s">
        <v>178</v>
      </c>
      <c r="E575" s="253">
        <v>2</v>
      </c>
      <c r="F575" s="253">
        <v>75</v>
      </c>
      <c r="G575" s="253">
        <v>158</v>
      </c>
    </row>
    <row r="576" spans="1:7" ht="15">
      <c r="A576" s="253" t="s">
        <v>1340</v>
      </c>
      <c r="B576" s="253" t="s">
        <v>1159</v>
      </c>
      <c r="C576" s="254" t="s">
        <v>1341</v>
      </c>
      <c r="D576" s="255" t="s">
        <v>178</v>
      </c>
      <c r="E576" s="253">
        <v>2</v>
      </c>
      <c r="F576" s="253">
        <v>110</v>
      </c>
      <c r="G576" s="253">
        <v>237</v>
      </c>
    </row>
    <row r="577" spans="1:7" ht="15">
      <c r="A577" s="253" t="s">
        <v>1342</v>
      </c>
      <c r="B577" s="253" t="s">
        <v>1159</v>
      </c>
      <c r="C577" s="254" t="s">
        <v>1341</v>
      </c>
      <c r="D577" s="255" t="s">
        <v>33</v>
      </c>
      <c r="E577" s="253">
        <v>2</v>
      </c>
      <c r="F577" s="253">
        <v>110</v>
      </c>
      <c r="G577" s="253">
        <v>195</v>
      </c>
    </row>
    <row r="578" spans="1:7" ht="15">
      <c r="A578" s="253" t="s">
        <v>1343</v>
      </c>
      <c r="B578" s="253" t="s">
        <v>1159</v>
      </c>
      <c r="C578" s="254" t="s">
        <v>1341</v>
      </c>
      <c r="D578" s="255" t="s">
        <v>32</v>
      </c>
      <c r="E578" s="253">
        <v>2</v>
      </c>
      <c r="F578" s="253">
        <v>110</v>
      </c>
      <c r="G578" s="253">
        <v>257</v>
      </c>
    </row>
    <row r="579" spans="1:7" ht="15">
      <c r="A579" s="253" t="s">
        <v>1344</v>
      </c>
      <c r="B579" s="253" t="s">
        <v>1157</v>
      </c>
      <c r="C579" s="254" t="s">
        <v>1345</v>
      </c>
      <c r="D579" s="255" t="s">
        <v>33</v>
      </c>
      <c r="E579" s="253">
        <v>2</v>
      </c>
      <c r="F579" s="253">
        <v>75</v>
      </c>
      <c r="G579" s="253">
        <v>134</v>
      </c>
    </row>
    <row r="580" spans="1:7" ht="15">
      <c r="A580" s="253" t="s">
        <v>1346</v>
      </c>
      <c r="B580" s="253" t="s">
        <v>1157</v>
      </c>
      <c r="C580" s="254" t="s">
        <v>1339</v>
      </c>
      <c r="D580" s="255" t="s">
        <v>32</v>
      </c>
      <c r="E580" s="253">
        <v>2</v>
      </c>
      <c r="F580" s="253">
        <v>75</v>
      </c>
      <c r="G580" s="253">
        <v>173</v>
      </c>
    </row>
    <row r="581" spans="1:7" ht="15">
      <c r="A581" s="253" t="s">
        <v>1347</v>
      </c>
      <c r="B581" s="253" t="s">
        <v>1171</v>
      </c>
      <c r="C581" s="254" t="s">
        <v>1348</v>
      </c>
      <c r="D581" s="255" t="s">
        <v>32</v>
      </c>
      <c r="E581" s="253">
        <v>2</v>
      </c>
      <c r="F581" s="253">
        <v>215</v>
      </c>
      <c r="G581" s="253">
        <v>450</v>
      </c>
    </row>
    <row r="582" spans="1:7" ht="15">
      <c r="A582" s="253" t="s">
        <v>1349</v>
      </c>
      <c r="B582" s="253" t="s">
        <v>1121</v>
      </c>
      <c r="C582" s="254" t="s">
        <v>1350</v>
      </c>
      <c r="D582" s="255" t="s">
        <v>178</v>
      </c>
      <c r="E582" s="253">
        <v>3</v>
      </c>
      <c r="F582" s="253">
        <v>60</v>
      </c>
      <c r="G582" s="253">
        <v>210</v>
      </c>
    </row>
    <row r="583" spans="1:7" ht="15">
      <c r="A583" s="253" t="s">
        <v>1351</v>
      </c>
      <c r="B583" s="253" t="s">
        <v>1124</v>
      </c>
      <c r="C583" s="254" t="s">
        <v>1352</v>
      </c>
      <c r="D583" s="255" t="s">
        <v>1353</v>
      </c>
      <c r="E583" s="253">
        <v>3</v>
      </c>
      <c r="F583" s="253">
        <v>95</v>
      </c>
      <c r="G583" s="253">
        <v>319</v>
      </c>
    </row>
    <row r="584" spans="1:7" ht="15">
      <c r="A584" s="253" t="s">
        <v>1354</v>
      </c>
      <c r="B584" s="253" t="s">
        <v>1124</v>
      </c>
      <c r="C584" s="254" t="s">
        <v>1355</v>
      </c>
      <c r="D584" s="255" t="s">
        <v>32</v>
      </c>
      <c r="E584" s="253">
        <v>3</v>
      </c>
      <c r="F584" s="253">
        <v>95</v>
      </c>
      <c r="G584" s="253">
        <v>352</v>
      </c>
    </row>
    <row r="585" spans="1:7" ht="15">
      <c r="A585" s="253" t="s">
        <v>1356</v>
      </c>
      <c r="B585" s="253" t="s">
        <v>1121</v>
      </c>
      <c r="C585" s="254" t="s">
        <v>1350</v>
      </c>
      <c r="D585" s="255" t="s">
        <v>33</v>
      </c>
      <c r="E585" s="253">
        <v>3</v>
      </c>
      <c r="F585" s="253">
        <v>60</v>
      </c>
      <c r="G585" s="253">
        <v>179</v>
      </c>
    </row>
    <row r="586" spans="1:7" ht="15">
      <c r="A586" s="253" t="s">
        <v>1357</v>
      </c>
      <c r="B586" s="253" t="s">
        <v>1121</v>
      </c>
      <c r="C586" s="254" t="s">
        <v>1350</v>
      </c>
      <c r="D586" s="255" t="s">
        <v>32</v>
      </c>
      <c r="E586" s="253">
        <v>3</v>
      </c>
      <c r="F586" s="253">
        <v>60</v>
      </c>
      <c r="G586" s="253">
        <v>221</v>
      </c>
    </row>
    <row r="587" spans="1:7" ht="15">
      <c r="A587" s="253" t="s">
        <v>1358</v>
      </c>
      <c r="B587" s="253" t="s">
        <v>1136</v>
      </c>
      <c r="C587" s="254" t="s">
        <v>1359</v>
      </c>
      <c r="D587" s="255" t="s">
        <v>32</v>
      </c>
      <c r="E587" s="253">
        <v>3</v>
      </c>
      <c r="F587" s="253">
        <v>185</v>
      </c>
      <c r="G587" s="253">
        <v>590</v>
      </c>
    </row>
    <row r="588" spans="1:7" ht="15">
      <c r="A588" s="253" t="s">
        <v>1360</v>
      </c>
      <c r="B588" s="253" t="s">
        <v>1139</v>
      </c>
      <c r="C588" s="254" t="s">
        <v>1361</v>
      </c>
      <c r="D588" s="255" t="s">
        <v>33</v>
      </c>
      <c r="E588" s="253">
        <v>3</v>
      </c>
      <c r="F588" s="253">
        <v>59</v>
      </c>
      <c r="G588" s="253">
        <v>167</v>
      </c>
    </row>
    <row r="589" spans="1:7" ht="15">
      <c r="A589" s="253" t="s">
        <v>1362</v>
      </c>
      <c r="B589" s="253" t="s">
        <v>1159</v>
      </c>
      <c r="C589" s="254" t="s">
        <v>1363</v>
      </c>
      <c r="D589" s="255" t="s">
        <v>32</v>
      </c>
      <c r="E589" s="253">
        <v>3</v>
      </c>
      <c r="F589" s="253">
        <v>110</v>
      </c>
      <c r="G589" s="253">
        <v>392</v>
      </c>
    </row>
    <row r="590" spans="1:7" ht="15">
      <c r="A590" s="253" t="s">
        <v>1364</v>
      </c>
      <c r="B590" s="253" t="s">
        <v>1157</v>
      </c>
      <c r="C590" s="254" t="s">
        <v>1365</v>
      </c>
      <c r="D590" s="255" t="s">
        <v>32</v>
      </c>
      <c r="E590" s="253">
        <v>3</v>
      </c>
      <c r="F590" s="253">
        <v>75</v>
      </c>
      <c r="G590" s="253">
        <v>273</v>
      </c>
    </row>
    <row r="591" spans="1:7" ht="15">
      <c r="A591" s="253" t="s">
        <v>1366</v>
      </c>
      <c r="B591" s="253" t="s">
        <v>1171</v>
      </c>
      <c r="C591" s="254" t="s">
        <v>1367</v>
      </c>
      <c r="D591" s="255" t="s">
        <v>32</v>
      </c>
      <c r="E591" s="253">
        <v>3</v>
      </c>
      <c r="F591" s="253">
        <v>215</v>
      </c>
      <c r="G591" s="253">
        <v>680</v>
      </c>
    </row>
    <row r="592" spans="1:7" ht="15">
      <c r="A592" s="253" t="s">
        <v>1368</v>
      </c>
      <c r="B592" s="253" t="s">
        <v>1121</v>
      </c>
      <c r="C592" s="254" t="s">
        <v>1369</v>
      </c>
      <c r="D592" s="255" t="s">
        <v>178</v>
      </c>
      <c r="E592" s="253">
        <v>4</v>
      </c>
      <c r="F592" s="253">
        <v>60</v>
      </c>
      <c r="G592" s="253">
        <v>246</v>
      </c>
    </row>
    <row r="593" spans="1:7" ht="15">
      <c r="A593" s="253" t="s">
        <v>1370</v>
      </c>
      <c r="B593" s="253" t="s">
        <v>1124</v>
      </c>
      <c r="C593" s="254" t="s">
        <v>1371</v>
      </c>
      <c r="D593" s="255" t="s">
        <v>178</v>
      </c>
      <c r="E593" s="253">
        <v>4</v>
      </c>
      <c r="F593" s="253">
        <v>95</v>
      </c>
      <c r="G593" s="253">
        <v>414</v>
      </c>
    </row>
    <row r="594" spans="1:7" ht="15">
      <c r="A594" s="253" t="s">
        <v>1372</v>
      </c>
      <c r="B594" s="253" t="s">
        <v>1124</v>
      </c>
      <c r="C594" s="254" t="s">
        <v>1371</v>
      </c>
      <c r="D594" s="255" t="s">
        <v>33</v>
      </c>
      <c r="E594" s="253">
        <v>4</v>
      </c>
      <c r="F594" s="253">
        <v>95</v>
      </c>
      <c r="G594" s="253">
        <v>340</v>
      </c>
    </row>
    <row r="595" spans="1:7" ht="15">
      <c r="A595" s="253" t="s">
        <v>1373</v>
      </c>
      <c r="B595" s="253" t="s">
        <v>1124</v>
      </c>
      <c r="C595" s="254" t="s">
        <v>1371</v>
      </c>
      <c r="D595" s="255" t="s">
        <v>32</v>
      </c>
      <c r="E595" s="253">
        <v>4</v>
      </c>
      <c r="F595" s="253">
        <v>95</v>
      </c>
      <c r="G595" s="253">
        <v>454</v>
      </c>
    </row>
    <row r="596" spans="1:7" ht="15">
      <c r="A596" s="253" t="s">
        <v>1374</v>
      </c>
      <c r="B596" s="253" t="s">
        <v>1121</v>
      </c>
      <c r="C596" s="254" t="s">
        <v>1369</v>
      </c>
      <c r="D596" s="255" t="s">
        <v>33</v>
      </c>
      <c r="E596" s="253">
        <v>4</v>
      </c>
      <c r="F596" s="253">
        <v>60</v>
      </c>
      <c r="G596" s="253">
        <v>220</v>
      </c>
    </row>
    <row r="597" spans="1:7" ht="15">
      <c r="A597" s="253" t="s">
        <v>1375</v>
      </c>
      <c r="B597" s="253" t="s">
        <v>1121</v>
      </c>
      <c r="C597" s="254" t="s">
        <v>1369</v>
      </c>
      <c r="D597" s="255" t="s">
        <v>32</v>
      </c>
      <c r="E597" s="253">
        <v>4</v>
      </c>
      <c r="F597" s="253">
        <v>60</v>
      </c>
      <c r="G597" s="253">
        <v>276</v>
      </c>
    </row>
    <row r="598" spans="1:7" ht="15">
      <c r="A598" s="253" t="s">
        <v>1376</v>
      </c>
      <c r="B598" s="253" t="s">
        <v>1136</v>
      </c>
      <c r="C598" s="254" t="s">
        <v>1377</v>
      </c>
      <c r="D598" s="255" t="s">
        <v>32</v>
      </c>
      <c r="E598" s="253">
        <v>4</v>
      </c>
      <c r="F598" s="253">
        <v>185</v>
      </c>
      <c r="G598" s="253">
        <v>780</v>
      </c>
    </row>
    <row r="599" spans="1:7" ht="15">
      <c r="A599" s="253" t="s">
        <v>1378</v>
      </c>
      <c r="B599" s="253" t="s">
        <v>1139</v>
      </c>
      <c r="C599" s="254" t="s">
        <v>1379</v>
      </c>
      <c r="D599" s="255" t="s">
        <v>33</v>
      </c>
      <c r="E599" s="253">
        <v>4</v>
      </c>
      <c r="F599" s="253">
        <v>59</v>
      </c>
      <c r="G599" s="253">
        <v>219</v>
      </c>
    </row>
    <row r="600" spans="1:7" ht="15">
      <c r="A600" s="253" t="s">
        <v>1380</v>
      </c>
      <c r="B600" s="253" t="s">
        <v>1152</v>
      </c>
      <c r="C600" s="254" t="s">
        <v>1381</v>
      </c>
      <c r="D600" s="255" t="s">
        <v>33</v>
      </c>
      <c r="E600" s="253">
        <v>4</v>
      </c>
      <c r="F600" s="253">
        <v>86</v>
      </c>
      <c r="G600" s="253">
        <v>320</v>
      </c>
    </row>
    <row r="601" spans="1:7" ht="15">
      <c r="A601" s="253" t="s">
        <v>1382</v>
      </c>
      <c r="B601" s="253" t="s">
        <v>1157</v>
      </c>
      <c r="C601" s="254" t="s">
        <v>1383</v>
      </c>
      <c r="D601" s="255" t="s">
        <v>178</v>
      </c>
      <c r="E601" s="253">
        <v>4</v>
      </c>
      <c r="F601" s="253">
        <v>75</v>
      </c>
      <c r="G601" s="253">
        <v>316</v>
      </c>
    </row>
    <row r="602" spans="1:7" ht="15">
      <c r="A602" s="253" t="s">
        <v>1384</v>
      </c>
      <c r="B602" s="253" t="s">
        <v>1159</v>
      </c>
      <c r="C602" s="254" t="s">
        <v>1385</v>
      </c>
      <c r="D602" s="255" t="s">
        <v>178</v>
      </c>
      <c r="E602" s="253">
        <v>4</v>
      </c>
      <c r="F602" s="253">
        <v>110</v>
      </c>
      <c r="G602" s="253">
        <v>474</v>
      </c>
    </row>
    <row r="603" spans="1:7" ht="15">
      <c r="A603" s="253" t="s">
        <v>1386</v>
      </c>
      <c r="B603" s="253" t="s">
        <v>1159</v>
      </c>
      <c r="C603" s="254" t="s">
        <v>1363</v>
      </c>
      <c r="D603" s="255" t="s">
        <v>33</v>
      </c>
      <c r="E603" s="253">
        <v>4</v>
      </c>
      <c r="F603" s="253">
        <v>110</v>
      </c>
      <c r="G603" s="253">
        <v>390</v>
      </c>
    </row>
    <row r="604" spans="1:7" ht="15">
      <c r="A604" s="253" t="s">
        <v>1387</v>
      </c>
      <c r="B604" s="253" t="s">
        <v>1159</v>
      </c>
      <c r="C604" s="254" t="s">
        <v>1385</v>
      </c>
      <c r="D604" s="255" t="s">
        <v>32</v>
      </c>
      <c r="E604" s="253">
        <v>4</v>
      </c>
      <c r="F604" s="253">
        <v>110</v>
      </c>
      <c r="G604" s="253">
        <v>514</v>
      </c>
    </row>
    <row r="605" spans="1:7" ht="15">
      <c r="A605" s="253" t="s">
        <v>1388</v>
      </c>
      <c r="B605" s="253" t="s">
        <v>1157</v>
      </c>
      <c r="C605" s="254" t="s">
        <v>1389</v>
      </c>
      <c r="D605" s="255" t="s">
        <v>33</v>
      </c>
      <c r="E605" s="253">
        <v>4</v>
      </c>
      <c r="F605" s="253">
        <v>75</v>
      </c>
      <c r="G605" s="253">
        <v>268</v>
      </c>
    </row>
    <row r="606" spans="1:7" ht="15">
      <c r="A606" s="253" t="s">
        <v>1390</v>
      </c>
      <c r="B606" s="253" t="s">
        <v>1157</v>
      </c>
      <c r="C606" s="254" t="s">
        <v>1383</v>
      </c>
      <c r="D606" s="255" t="s">
        <v>32</v>
      </c>
      <c r="E606" s="253">
        <v>4</v>
      </c>
      <c r="F606" s="253">
        <v>75</v>
      </c>
      <c r="G606" s="253">
        <v>346</v>
      </c>
    </row>
    <row r="607" spans="1:7" ht="15">
      <c r="A607" s="253" t="s">
        <v>1391</v>
      </c>
      <c r="B607" s="253" t="s">
        <v>1171</v>
      </c>
      <c r="C607" s="254" t="s">
        <v>1392</v>
      </c>
      <c r="D607" s="255" t="s">
        <v>32</v>
      </c>
      <c r="E607" s="253">
        <v>4</v>
      </c>
      <c r="F607" s="253">
        <v>215</v>
      </c>
      <c r="G607" s="253">
        <v>900</v>
      </c>
    </row>
    <row r="608" spans="1:7" ht="15">
      <c r="A608" s="253" t="s">
        <v>1393</v>
      </c>
      <c r="B608" s="253" t="s">
        <v>1124</v>
      </c>
      <c r="C608" s="254" t="s">
        <v>1394</v>
      </c>
      <c r="D608" s="255" t="s">
        <v>32</v>
      </c>
      <c r="E608" s="253">
        <v>6</v>
      </c>
      <c r="F608" s="253">
        <v>95</v>
      </c>
      <c r="G608" s="253">
        <v>721</v>
      </c>
    </row>
    <row r="609" spans="1:7" ht="15">
      <c r="A609" s="253" t="s">
        <v>1395</v>
      </c>
      <c r="B609" s="253" t="s">
        <v>1139</v>
      </c>
      <c r="C609" s="254" t="s">
        <v>1396</v>
      </c>
      <c r="D609" s="255" t="s">
        <v>33</v>
      </c>
      <c r="E609" s="253">
        <v>6</v>
      </c>
      <c r="F609" s="253">
        <v>59</v>
      </c>
      <c r="G609" s="253">
        <v>328</v>
      </c>
    </row>
    <row r="610" spans="1:7" ht="15">
      <c r="A610" s="253" t="s">
        <v>2291</v>
      </c>
      <c r="B610" s="253" t="s">
        <v>1121</v>
      </c>
      <c r="C610" s="254" t="s">
        <v>2292</v>
      </c>
      <c r="D610" s="255" t="s">
        <v>178</v>
      </c>
      <c r="E610" s="253">
        <v>6</v>
      </c>
      <c r="F610" s="253">
        <v>60</v>
      </c>
      <c r="G610" s="253">
        <v>369</v>
      </c>
    </row>
    <row r="611" spans="1:7" ht="15">
      <c r="A611" s="253" t="s">
        <v>2294</v>
      </c>
      <c r="B611" s="253" t="s">
        <v>1121</v>
      </c>
      <c r="C611" s="254" t="s">
        <v>2292</v>
      </c>
      <c r="D611" s="255" t="s">
        <v>33</v>
      </c>
      <c r="E611" s="253">
        <v>6</v>
      </c>
      <c r="F611" s="253">
        <v>60</v>
      </c>
      <c r="G611" s="253">
        <v>330</v>
      </c>
    </row>
    <row r="612" spans="1:7" ht="15">
      <c r="A612" s="253"/>
      <c r="B612" s="253"/>
      <c r="C612" s="254"/>
      <c r="D612" s="255"/>
      <c r="E612" s="253"/>
      <c r="F612" s="253"/>
      <c r="G612" s="253"/>
    </row>
    <row r="613" spans="1:7" ht="15">
      <c r="A613" s="253"/>
      <c r="B613" s="253"/>
      <c r="C613" s="248" t="s">
        <v>1397</v>
      </c>
      <c r="D613" s="255"/>
      <c r="E613" s="253"/>
      <c r="F613" s="253"/>
      <c r="G613" s="253"/>
    </row>
    <row r="614" spans="1:7" ht="15">
      <c r="A614" s="253" t="s">
        <v>1398</v>
      </c>
      <c r="B614" s="253" t="s">
        <v>1399</v>
      </c>
      <c r="C614" s="254" t="s">
        <v>1400</v>
      </c>
      <c r="D614" s="255" t="s">
        <v>32</v>
      </c>
      <c r="E614" s="253">
        <v>1</v>
      </c>
      <c r="F614" s="253">
        <v>32</v>
      </c>
      <c r="G614" s="253">
        <v>31</v>
      </c>
    </row>
    <row r="615" spans="1:7" ht="15">
      <c r="A615" s="253" t="s">
        <v>1401</v>
      </c>
      <c r="B615" s="253" t="s">
        <v>1399</v>
      </c>
      <c r="C615" s="254" t="s">
        <v>1402</v>
      </c>
      <c r="D615" s="255" t="s">
        <v>32</v>
      </c>
      <c r="E615" s="253">
        <v>2</v>
      </c>
      <c r="F615" s="253">
        <v>32</v>
      </c>
      <c r="G615" s="253">
        <v>62</v>
      </c>
    </row>
    <row r="616" spans="1:7" ht="15">
      <c r="A616" s="253" t="s">
        <v>1403</v>
      </c>
      <c r="B616" s="253" t="s">
        <v>1404</v>
      </c>
      <c r="C616" s="254" t="s">
        <v>1405</v>
      </c>
      <c r="D616" s="255" t="s">
        <v>32</v>
      </c>
      <c r="E616" s="253">
        <v>1</v>
      </c>
      <c r="F616" s="253">
        <v>40</v>
      </c>
      <c r="G616" s="253">
        <v>35</v>
      </c>
    </row>
    <row r="617" spans="1:7" ht="15">
      <c r="A617" s="253" t="s">
        <v>1406</v>
      </c>
      <c r="B617" s="253" t="s">
        <v>1407</v>
      </c>
      <c r="C617" s="254" t="s">
        <v>1408</v>
      </c>
      <c r="D617" s="255" t="s">
        <v>32</v>
      </c>
      <c r="E617" s="253">
        <v>1</v>
      </c>
      <c r="F617" s="253">
        <v>20</v>
      </c>
      <c r="G617" s="253">
        <v>20</v>
      </c>
    </row>
    <row r="618" spans="1:7" ht="15">
      <c r="A618" s="253" t="s">
        <v>1409</v>
      </c>
      <c r="B618" s="253" t="s">
        <v>1410</v>
      </c>
      <c r="C618" s="254" t="s">
        <v>1411</v>
      </c>
      <c r="D618" s="255" t="s">
        <v>32</v>
      </c>
      <c r="E618" s="253">
        <v>1</v>
      </c>
      <c r="F618" s="253">
        <v>22</v>
      </c>
      <c r="G618" s="253">
        <v>20</v>
      </c>
    </row>
    <row r="619" spans="1:7" ht="15">
      <c r="A619" s="253" t="s">
        <v>1412</v>
      </c>
      <c r="B619" s="253" t="s">
        <v>1413</v>
      </c>
      <c r="C619" s="254" t="s">
        <v>1414</v>
      </c>
      <c r="D619" s="255" t="s">
        <v>32</v>
      </c>
      <c r="E619" s="253">
        <v>1</v>
      </c>
      <c r="F619" s="253" t="s">
        <v>1415</v>
      </c>
      <c r="G619" s="253">
        <v>58</v>
      </c>
    </row>
    <row r="620" spans="1:7" ht="15">
      <c r="A620" s="253" t="s">
        <v>1416</v>
      </c>
      <c r="B620" s="253" t="s">
        <v>1399</v>
      </c>
      <c r="C620" s="254" t="s">
        <v>1417</v>
      </c>
      <c r="D620" s="255" t="s">
        <v>32</v>
      </c>
      <c r="E620" s="253">
        <v>1</v>
      </c>
      <c r="F620" s="253">
        <v>32</v>
      </c>
      <c r="G620" s="253">
        <v>40</v>
      </c>
    </row>
    <row r="621" spans="1:7" ht="15">
      <c r="A621" s="253" t="s">
        <v>1418</v>
      </c>
      <c r="B621" s="253" t="s">
        <v>1419</v>
      </c>
      <c r="C621" s="254" t="s">
        <v>1420</v>
      </c>
      <c r="D621" s="255" t="s">
        <v>32</v>
      </c>
      <c r="E621" s="253">
        <v>1</v>
      </c>
      <c r="F621" s="253" t="s">
        <v>1421</v>
      </c>
      <c r="G621" s="253">
        <v>80</v>
      </c>
    </row>
    <row r="622" spans="1:7" ht="15">
      <c r="A622" s="253" t="s">
        <v>1422</v>
      </c>
      <c r="B622" s="253" t="s">
        <v>1404</v>
      </c>
      <c r="C622" s="254" t="s">
        <v>1417</v>
      </c>
      <c r="D622" s="255" t="s">
        <v>32</v>
      </c>
      <c r="E622" s="253">
        <v>1</v>
      </c>
      <c r="F622" s="253">
        <v>32</v>
      </c>
      <c r="G622" s="253">
        <v>42</v>
      </c>
    </row>
    <row r="623" spans="1:7" ht="15">
      <c r="A623" s="253" t="s">
        <v>1423</v>
      </c>
      <c r="B623" s="253" t="s">
        <v>1424</v>
      </c>
      <c r="C623" s="254" t="s">
        <v>1425</v>
      </c>
      <c r="D623" s="255" t="s">
        <v>32</v>
      </c>
      <c r="E623" s="253">
        <v>1</v>
      </c>
      <c r="F623" s="253">
        <v>44</v>
      </c>
      <c r="G623" s="253">
        <v>46</v>
      </c>
    </row>
    <row r="624" spans="1:7" ht="15">
      <c r="A624" s="253" t="s">
        <v>1426</v>
      </c>
      <c r="B624" s="253" t="s">
        <v>1407</v>
      </c>
      <c r="C624" s="254" t="s">
        <v>1427</v>
      </c>
      <c r="D624" s="255" t="s">
        <v>32</v>
      </c>
      <c r="E624" s="253">
        <v>1</v>
      </c>
      <c r="F624" s="253">
        <v>20</v>
      </c>
      <c r="G624" s="253">
        <v>25</v>
      </c>
    </row>
    <row r="625" spans="1:7" ht="15">
      <c r="A625" s="253" t="s">
        <v>1428</v>
      </c>
      <c r="B625" s="253" t="s">
        <v>1410</v>
      </c>
      <c r="C625" s="254" t="s">
        <v>1429</v>
      </c>
      <c r="D625" s="255" t="s">
        <v>32</v>
      </c>
      <c r="E625" s="253">
        <v>1</v>
      </c>
      <c r="F625" s="253">
        <v>22</v>
      </c>
      <c r="G625" s="253">
        <v>26</v>
      </c>
    </row>
    <row r="626" spans="1:7" ht="15">
      <c r="A626" s="253" t="s">
        <v>1430</v>
      </c>
      <c r="B626" s="253" t="s">
        <v>1410</v>
      </c>
      <c r="C626" s="254" t="s">
        <v>1431</v>
      </c>
      <c r="D626" s="255" t="s">
        <v>32</v>
      </c>
      <c r="E626" s="253">
        <v>2</v>
      </c>
      <c r="F626" s="253">
        <v>22</v>
      </c>
      <c r="G626" s="253">
        <v>52</v>
      </c>
    </row>
    <row r="627" spans="1:7" ht="15">
      <c r="A627" s="253"/>
      <c r="B627" s="253"/>
      <c r="C627" s="254"/>
      <c r="D627" s="255"/>
      <c r="E627" s="253"/>
      <c r="F627" s="253"/>
      <c r="G627" s="253"/>
    </row>
    <row r="628" spans="1:7" ht="15">
      <c r="A628" s="253"/>
      <c r="B628" s="253"/>
      <c r="C628" s="248" t="s">
        <v>1432</v>
      </c>
      <c r="D628" s="255"/>
      <c r="E628" s="253"/>
      <c r="F628" s="253"/>
      <c r="G628" s="253"/>
    </row>
    <row r="629" spans="1:7" ht="15">
      <c r="A629" s="253" t="s">
        <v>1433</v>
      </c>
      <c r="B629" s="253" t="s">
        <v>1434</v>
      </c>
      <c r="C629" s="254" t="s">
        <v>1435</v>
      </c>
      <c r="D629" s="255" t="s">
        <v>178</v>
      </c>
      <c r="E629" s="253">
        <v>1</v>
      </c>
      <c r="F629" s="253">
        <v>34</v>
      </c>
      <c r="G629" s="253">
        <v>43</v>
      </c>
    </row>
    <row r="630" spans="1:7" ht="15">
      <c r="A630" s="253" t="s">
        <v>1436</v>
      </c>
      <c r="B630" s="253" t="s">
        <v>1437</v>
      </c>
      <c r="C630" s="254" t="s">
        <v>1438</v>
      </c>
      <c r="D630" s="255" t="s">
        <v>33</v>
      </c>
      <c r="E630" s="253">
        <v>1</v>
      </c>
      <c r="F630" s="253">
        <v>32</v>
      </c>
      <c r="G630" s="253">
        <v>31</v>
      </c>
    </row>
    <row r="631" spans="1:7" ht="15">
      <c r="A631" s="253" t="s">
        <v>1439</v>
      </c>
      <c r="B631" s="253" t="s">
        <v>1437</v>
      </c>
      <c r="C631" s="254" t="s">
        <v>1440</v>
      </c>
      <c r="D631" s="255" t="s">
        <v>33</v>
      </c>
      <c r="E631" s="253">
        <v>1</v>
      </c>
      <c r="F631" s="253">
        <v>32</v>
      </c>
      <c r="G631" s="253">
        <v>32</v>
      </c>
    </row>
    <row r="632" spans="1:7" ht="15">
      <c r="A632" s="253" t="s">
        <v>1441</v>
      </c>
      <c r="B632" s="253" t="s">
        <v>1437</v>
      </c>
      <c r="C632" s="254" t="s">
        <v>1442</v>
      </c>
      <c r="D632" s="253" t="s">
        <v>33</v>
      </c>
      <c r="E632" s="253">
        <v>1</v>
      </c>
      <c r="F632" s="253">
        <v>31</v>
      </c>
      <c r="G632" s="260">
        <v>27</v>
      </c>
    </row>
    <row r="633" spans="1:7" ht="15">
      <c r="A633" s="253" t="s">
        <v>1443</v>
      </c>
      <c r="B633" s="253" t="s">
        <v>1444</v>
      </c>
      <c r="C633" s="254" t="s">
        <v>1445</v>
      </c>
      <c r="D633" s="255" t="s">
        <v>32</v>
      </c>
      <c r="E633" s="253">
        <v>2</v>
      </c>
      <c r="F633" s="253">
        <v>40</v>
      </c>
      <c r="G633" s="253">
        <v>96</v>
      </c>
    </row>
    <row r="634" spans="1:7" ht="15">
      <c r="A634" s="253" t="s">
        <v>1446</v>
      </c>
      <c r="B634" s="253" t="s">
        <v>1444</v>
      </c>
      <c r="C634" s="254" t="s">
        <v>1445</v>
      </c>
      <c r="D634" s="255" t="s">
        <v>178</v>
      </c>
      <c r="E634" s="253">
        <v>2</v>
      </c>
      <c r="F634" s="253">
        <v>40</v>
      </c>
      <c r="G634" s="253">
        <v>85</v>
      </c>
    </row>
    <row r="635" spans="1:7" ht="15">
      <c r="A635" s="253" t="s">
        <v>1447</v>
      </c>
      <c r="B635" s="253" t="s">
        <v>1434</v>
      </c>
      <c r="C635" s="254" t="s">
        <v>1448</v>
      </c>
      <c r="D635" s="255" t="s">
        <v>178</v>
      </c>
      <c r="E635" s="253">
        <v>2</v>
      </c>
      <c r="F635" s="253">
        <v>34</v>
      </c>
      <c r="G635" s="253">
        <v>72</v>
      </c>
    </row>
    <row r="636" spans="1:7" ht="15">
      <c r="A636" s="253" t="s">
        <v>1449</v>
      </c>
      <c r="B636" s="253" t="s">
        <v>1434</v>
      </c>
      <c r="C636" s="254" t="s">
        <v>1448</v>
      </c>
      <c r="D636" s="255" t="s">
        <v>32</v>
      </c>
      <c r="E636" s="253">
        <v>2</v>
      </c>
      <c r="F636" s="253">
        <v>34</v>
      </c>
      <c r="G636" s="253">
        <v>82</v>
      </c>
    </row>
    <row r="637" spans="1:7" ht="15">
      <c r="A637" s="253" t="s">
        <v>1450</v>
      </c>
      <c r="B637" s="253" t="s">
        <v>1437</v>
      </c>
      <c r="C637" s="254" t="s">
        <v>1451</v>
      </c>
      <c r="D637" s="255" t="s">
        <v>33</v>
      </c>
      <c r="E637" s="253">
        <v>2</v>
      </c>
      <c r="F637" s="253">
        <v>32</v>
      </c>
      <c r="G637" s="253">
        <v>59</v>
      </c>
    </row>
    <row r="638" spans="1:7" ht="15">
      <c r="A638" s="253" t="s">
        <v>1452</v>
      </c>
      <c r="B638" s="253" t="s">
        <v>1437</v>
      </c>
      <c r="C638" s="254" t="s">
        <v>1453</v>
      </c>
      <c r="D638" s="255" t="s">
        <v>33</v>
      </c>
      <c r="E638" s="253">
        <v>2</v>
      </c>
      <c r="F638" s="253">
        <v>32</v>
      </c>
      <c r="G638" s="253">
        <v>56</v>
      </c>
    </row>
    <row r="639" spans="1:7" ht="15">
      <c r="A639" s="253" t="s">
        <v>1454</v>
      </c>
      <c r="B639" s="253" t="s">
        <v>1437</v>
      </c>
      <c r="C639" s="254" t="s">
        <v>1455</v>
      </c>
      <c r="D639" s="255" t="s">
        <v>33</v>
      </c>
      <c r="E639" s="253">
        <v>2</v>
      </c>
      <c r="F639" s="253">
        <v>32</v>
      </c>
      <c r="G639" s="253">
        <v>51</v>
      </c>
    </row>
    <row r="640" spans="1:7" ht="15">
      <c r="A640" s="253" t="s">
        <v>1456</v>
      </c>
      <c r="B640" s="253" t="s">
        <v>1437</v>
      </c>
      <c r="C640" s="254" t="s">
        <v>1457</v>
      </c>
      <c r="D640" s="255" t="s">
        <v>33</v>
      </c>
      <c r="E640" s="253">
        <v>2</v>
      </c>
      <c r="F640" s="253">
        <v>32</v>
      </c>
      <c r="G640" s="253">
        <v>65</v>
      </c>
    </row>
    <row r="641" spans="1:7" ht="15">
      <c r="A641" s="253" t="s">
        <v>1458</v>
      </c>
      <c r="B641" s="253" t="s">
        <v>1437</v>
      </c>
      <c r="C641" s="254" t="s">
        <v>1459</v>
      </c>
      <c r="D641" s="255" t="s">
        <v>33</v>
      </c>
      <c r="E641" s="253">
        <v>2</v>
      </c>
      <c r="F641" s="253">
        <v>32</v>
      </c>
      <c r="G641" s="253">
        <v>52</v>
      </c>
    </row>
    <row r="642" spans="1:7" ht="15">
      <c r="A642" s="253" t="s">
        <v>1460</v>
      </c>
      <c r="B642" s="253" t="s">
        <v>1437</v>
      </c>
      <c r="C642" s="254" t="s">
        <v>1461</v>
      </c>
      <c r="D642" s="255" t="s">
        <v>33</v>
      </c>
      <c r="E642" s="253">
        <v>2</v>
      </c>
      <c r="F642" s="253">
        <v>32</v>
      </c>
      <c r="G642" s="253">
        <v>60</v>
      </c>
    </row>
    <row r="643" spans="1:7" ht="15">
      <c r="A643" s="253" t="s">
        <v>1462</v>
      </c>
      <c r="B643" s="253" t="s">
        <v>1437</v>
      </c>
      <c r="C643" s="254" t="s">
        <v>1463</v>
      </c>
      <c r="D643" s="255" t="s">
        <v>33</v>
      </c>
      <c r="E643" s="253">
        <v>2</v>
      </c>
      <c r="F643" s="253">
        <v>32</v>
      </c>
      <c r="G643" s="253">
        <v>59</v>
      </c>
    </row>
    <row r="644" spans="1:7" ht="15">
      <c r="A644" s="253" t="s">
        <v>1464</v>
      </c>
      <c r="B644" s="253" t="s">
        <v>1437</v>
      </c>
      <c r="C644" s="254" t="s">
        <v>1465</v>
      </c>
      <c r="D644" s="253" t="s">
        <v>33</v>
      </c>
      <c r="E644" s="253">
        <v>54</v>
      </c>
      <c r="F644" s="253">
        <v>31</v>
      </c>
      <c r="G644" s="260">
        <v>54</v>
      </c>
    </row>
    <row r="645" spans="1:7" ht="15">
      <c r="A645" s="253" t="s">
        <v>1466</v>
      </c>
      <c r="B645" s="253" t="s">
        <v>1434</v>
      </c>
      <c r="C645" s="254" t="s">
        <v>1467</v>
      </c>
      <c r="D645" s="255" t="s">
        <v>178</v>
      </c>
      <c r="E645" s="253">
        <v>3</v>
      </c>
      <c r="F645" s="253">
        <v>35</v>
      </c>
      <c r="G645" s="253">
        <v>115</v>
      </c>
    </row>
    <row r="646" spans="1:7" ht="15">
      <c r="A646" s="253" t="s">
        <v>1468</v>
      </c>
      <c r="B646" s="253" t="s">
        <v>1437</v>
      </c>
      <c r="C646" s="254" t="s">
        <v>1469</v>
      </c>
      <c r="D646" s="255" t="s">
        <v>33</v>
      </c>
      <c r="E646" s="253">
        <v>3</v>
      </c>
      <c r="F646" s="253">
        <v>32</v>
      </c>
      <c r="G646" s="253">
        <v>89</v>
      </c>
    </row>
    <row r="647" spans="1:7" ht="15">
      <c r="A647" s="253" t="s">
        <v>1470</v>
      </c>
      <c r="B647" s="253" t="s">
        <v>1437</v>
      </c>
      <c r="C647" s="254" t="s">
        <v>1471</v>
      </c>
      <c r="D647" s="255" t="s">
        <v>33</v>
      </c>
      <c r="E647" s="253">
        <v>3</v>
      </c>
      <c r="F647" s="253">
        <v>32</v>
      </c>
      <c r="G647" s="253">
        <v>78</v>
      </c>
    </row>
    <row r="648" spans="1:7" ht="15">
      <c r="A648" s="253"/>
      <c r="B648" s="253"/>
      <c r="C648" s="254"/>
      <c r="D648" s="255"/>
      <c r="E648" s="253"/>
      <c r="F648" s="253"/>
      <c r="G648" s="253"/>
    </row>
    <row r="649" spans="1:7" ht="15">
      <c r="A649" s="253"/>
      <c r="B649" s="253"/>
      <c r="C649" s="248" t="s">
        <v>1472</v>
      </c>
      <c r="D649" s="255"/>
      <c r="E649" s="253"/>
      <c r="F649" s="253"/>
      <c r="G649" s="253"/>
    </row>
    <row r="650" spans="1:7" ht="15">
      <c r="A650" s="253" t="s">
        <v>1473</v>
      </c>
      <c r="B650" s="253" t="s">
        <v>1474</v>
      </c>
      <c r="C650" s="254" t="s">
        <v>1475</v>
      </c>
      <c r="D650" s="255"/>
      <c r="E650" s="253">
        <v>1</v>
      </c>
      <c r="F650" s="253">
        <v>100</v>
      </c>
      <c r="G650" s="253">
        <v>100</v>
      </c>
    </row>
    <row r="651" spans="1:7" ht="15">
      <c r="A651" s="253" t="s">
        <v>1476</v>
      </c>
      <c r="B651" s="253" t="s">
        <v>1474</v>
      </c>
      <c r="C651" s="254" t="s">
        <v>1477</v>
      </c>
      <c r="D651" s="255"/>
      <c r="E651" s="253">
        <v>2</v>
      </c>
      <c r="F651" s="253">
        <v>100</v>
      </c>
      <c r="G651" s="253">
        <v>200</v>
      </c>
    </row>
    <row r="652" spans="1:7" ht="15">
      <c r="A652" s="253" t="s">
        <v>1478</v>
      </c>
      <c r="B652" s="253" t="s">
        <v>1474</v>
      </c>
      <c r="C652" s="254" t="s">
        <v>1479</v>
      </c>
      <c r="D652" s="255"/>
      <c r="E652" s="253">
        <v>3</v>
      </c>
      <c r="F652" s="253">
        <v>100</v>
      </c>
      <c r="G652" s="253">
        <v>300</v>
      </c>
    </row>
    <row r="653" spans="1:7" ht="15">
      <c r="A653" s="253" t="s">
        <v>1480</v>
      </c>
      <c r="B653" s="253" t="s">
        <v>1474</v>
      </c>
      <c r="C653" s="254" t="s">
        <v>1481</v>
      </c>
      <c r="D653" s="255"/>
      <c r="E653" s="253">
        <v>4</v>
      </c>
      <c r="F653" s="253">
        <v>100</v>
      </c>
      <c r="G653" s="253">
        <v>400</v>
      </c>
    </row>
    <row r="654" spans="1:7" ht="15">
      <c r="A654" s="253" t="s">
        <v>1482</v>
      </c>
      <c r="B654" s="253" t="s">
        <v>1474</v>
      </c>
      <c r="C654" s="254" t="s">
        <v>1483</v>
      </c>
      <c r="D654" s="255"/>
      <c r="E654" s="253">
        <v>5</v>
      </c>
      <c r="F654" s="253">
        <v>100</v>
      </c>
      <c r="G654" s="253">
        <v>500</v>
      </c>
    </row>
    <row r="655" spans="1:7" ht="15">
      <c r="A655" s="253" t="s">
        <v>1484</v>
      </c>
      <c r="B655" s="253" t="s">
        <v>1485</v>
      </c>
      <c r="C655" s="254" t="s">
        <v>1486</v>
      </c>
      <c r="D655" s="255"/>
      <c r="E655" s="253">
        <v>1</v>
      </c>
      <c r="F655" s="253">
        <v>1000</v>
      </c>
      <c r="G655" s="253">
        <v>1000</v>
      </c>
    </row>
    <row r="656" spans="1:7" ht="15">
      <c r="A656" s="253" t="s">
        <v>1487</v>
      </c>
      <c r="B656" s="253" t="s">
        <v>1488</v>
      </c>
      <c r="C656" s="254" t="s">
        <v>1489</v>
      </c>
      <c r="D656" s="255"/>
      <c r="E656" s="253">
        <v>1</v>
      </c>
      <c r="F656" s="253">
        <v>90</v>
      </c>
      <c r="G656" s="253">
        <v>90</v>
      </c>
    </row>
    <row r="657" spans="1:7" ht="15">
      <c r="A657" s="253" t="s">
        <v>1490</v>
      </c>
      <c r="B657" s="253" t="s">
        <v>1491</v>
      </c>
      <c r="C657" s="254" t="s">
        <v>1492</v>
      </c>
      <c r="D657" s="255"/>
      <c r="E657" s="253">
        <v>1</v>
      </c>
      <c r="F657" s="253">
        <v>90</v>
      </c>
      <c r="G657" s="253">
        <v>90</v>
      </c>
    </row>
    <row r="658" spans="1:7" ht="15">
      <c r="A658" s="253" t="s">
        <v>1493</v>
      </c>
      <c r="B658" s="253" t="s">
        <v>1494</v>
      </c>
      <c r="C658" s="254" t="s">
        <v>1495</v>
      </c>
      <c r="D658" s="255"/>
      <c r="E658" s="253">
        <v>1</v>
      </c>
      <c r="F658" s="253">
        <v>120</v>
      </c>
      <c r="G658" s="253">
        <v>120</v>
      </c>
    </row>
    <row r="659" spans="1:7" ht="15">
      <c r="A659" s="253" t="s">
        <v>1496</v>
      </c>
      <c r="B659" s="253" t="s">
        <v>1494</v>
      </c>
      <c r="C659" s="254" t="s">
        <v>1497</v>
      </c>
      <c r="D659" s="255"/>
      <c r="E659" s="253">
        <v>2</v>
      </c>
      <c r="F659" s="253">
        <v>120</v>
      </c>
      <c r="G659" s="253">
        <v>240</v>
      </c>
    </row>
    <row r="660" spans="1:7" ht="15">
      <c r="A660" s="253" t="s">
        <v>1498</v>
      </c>
      <c r="B660" s="253" t="s">
        <v>1499</v>
      </c>
      <c r="C660" s="254" t="s">
        <v>1500</v>
      </c>
      <c r="D660" s="255"/>
      <c r="E660" s="253">
        <v>1</v>
      </c>
      <c r="F660" s="253">
        <v>125</v>
      </c>
      <c r="G660" s="253">
        <v>125</v>
      </c>
    </row>
    <row r="661" spans="1:7" ht="15">
      <c r="A661" s="253" t="s">
        <v>1501</v>
      </c>
      <c r="B661" s="253" t="s">
        <v>1502</v>
      </c>
      <c r="C661" s="254" t="s">
        <v>1503</v>
      </c>
      <c r="D661" s="255"/>
      <c r="E661" s="253">
        <v>1</v>
      </c>
      <c r="F661" s="253">
        <v>135</v>
      </c>
      <c r="G661" s="253">
        <v>135</v>
      </c>
    </row>
    <row r="662" spans="1:7" ht="15">
      <c r="A662" s="253" t="s">
        <v>1504</v>
      </c>
      <c r="B662" s="253" t="s">
        <v>1502</v>
      </c>
      <c r="C662" s="254" t="s">
        <v>1505</v>
      </c>
      <c r="D662" s="255"/>
      <c r="E662" s="253">
        <v>2</v>
      </c>
      <c r="F662" s="253">
        <v>135</v>
      </c>
      <c r="G662" s="253">
        <v>270</v>
      </c>
    </row>
    <row r="663" spans="1:7" ht="15">
      <c r="A663" s="253" t="s">
        <v>1506</v>
      </c>
      <c r="B663" s="253" t="s">
        <v>59</v>
      </c>
      <c r="C663" s="254" t="s">
        <v>1507</v>
      </c>
      <c r="D663" s="255"/>
      <c r="E663" s="253">
        <v>1</v>
      </c>
      <c r="F663" s="253">
        <v>15</v>
      </c>
      <c r="G663" s="253">
        <v>15</v>
      </c>
    </row>
    <row r="664" spans="1:7" ht="15">
      <c r="A664" s="253" t="s">
        <v>1508</v>
      </c>
      <c r="B664" s="253" t="s">
        <v>59</v>
      </c>
      <c r="C664" s="254" t="s">
        <v>1509</v>
      </c>
      <c r="D664" s="255"/>
      <c r="E664" s="253">
        <v>2</v>
      </c>
      <c r="F664" s="253">
        <v>15</v>
      </c>
      <c r="G664" s="253">
        <v>30</v>
      </c>
    </row>
    <row r="665" spans="1:7" ht="15">
      <c r="A665" s="253" t="s">
        <v>1510</v>
      </c>
      <c r="B665" s="253" t="s">
        <v>1511</v>
      </c>
      <c r="C665" s="254" t="s">
        <v>1512</v>
      </c>
      <c r="D665" s="255"/>
      <c r="E665" s="253">
        <v>1</v>
      </c>
      <c r="F665" s="253">
        <v>150</v>
      </c>
      <c r="G665" s="253">
        <v>150</v>
      </c>
    </row>
    <row r="666" spans="1:7" ht="15">
      <c r="A666" s="253" t="s">
        <v>1513</v>
      </c>
      <c r="B666" s="253" t="s">
        <v>1511</v>
      </c>
      <c r="C666" s="254" t="s">
        <v>1514</v>
      </c>
      <c r="D666" s="255"/>
      <c r="E666" s="253">
        <v>2</v>
      </c>
      <c r="F666" s="253">
        <v>150</v>
      </c>
      <c r="G666" s="253">
        <v>300</v>
      </c>
    </row>
    <row r="667" spans="1:7" ht="15">
      <c r="A667" s="253" t="s">
        <v>1515</v>
      </c>
      <c r="B667" s="253" t="s">
        <v>1516</v>
      </c>
      <c r="C667" s="254" t="s">
        <v>1517</v>
      </c>
      <c r="D667" s="255"/>
      <c r="E667" s="253">
        <v>1</v>
      </c>
      <c r="F667" s="253">
        <v>1500</v>
      </c>
      <c r="G667" s="253">
        <v>1500</v>
      </c>
    </row>
    <row r="668" spans="1:7" ht="15">
      <c r="A668" s="253" t="s">
        <v>1518</v>
      </c>
      <c r="B668" s="253" t="s">
        <v>1519</v>
      </c>
      <c r="C668" s="254" t="s">
        <v>1520</v>
      </c>
      <c r="D668" s="255"/>
      <c r="E668" s="253">
        <v>1</v>
      </c>
      <c r="F668" s="253">
        <v>135</v>
      </c>
      <c r="G668" s="253">
        <v>135</v>
      </c>
    </row>
    <row r="669" spans="1:7" ht="15">
      <c r="A669" s="253" t="s">
        <v>1521</v>
      </c>
      <c r="B669" s="253" t="s">
        <v>1522</v>
      </c>
      <c r="C669" s="254" t="s">
        <v>1523</v>
      </c>
      <c r="D669" s="255"/>
      <c r="E669" s="253">
        <v>1</v>
      </c>
      <c r="F669" s="253">
        <v>135</v>
      </c>
      <c r="G669" s="253">
        <v>135</v>
      </c>
    </row>
    <row r="670" spans="1:7" ht="15">
      <c r="A670" s="253" t="s">
        <v>1524</v>
      </c>
      <c r="B670" s="253" t="s">
        <v>1525</v>
      </c>
      <c r="C670" s="254" t="s">
        <v>1526</v>
      </c>
      <c r="D670" s="255"/>
      <c r="E670" s="253">
        <v>1</v>
      </c>
      <c r="F670" s="253">
        <v>170</v>
      </c>
      <c r="G670" s="253">
        <v>170</v>
      </c>
    </row>
    <row r="671" spans="1:7" ht="15">
      <c r="A671" s="253" t="s">
        <v>1527</v>
      </c>
      <c r="B671" s="253" t="s">
        <v>64</v>
      </c>
      <c r="C671" s="254" t="s">
        <v>1528</v>
      </c>
      <c r="D671" s="255"/>
      <c r="E671" s="253">
        <v>1</v>
      </c>
      <c r="F671" s="253">
        <v>20</v>
      </c>
      <c r="G671" s="253">
        <v>20</v>
      </c>
    </row>
    <row r="672" spans="1:7" ht="15">
      <c r="A672" s="253" t="s">
        <v>1529</v>
      </c>
      <c r="B672" s="253" t="s">
        <v>64</v>
      </c>
      <c r="C672" s="254" t="s">
        <v>1530</v>
      </c>
      <c r="D672" s="255"/>
      <c r="E672" s="253">
        <v>2</v>
      </c>
      <c r="F672" s="253">
        <v>20</v>
      </c>
      <c r="G672" s="253">
        <v>40</v>
      </c>
    </row>
    <row r="673" spans="1:7" ht="15">
      <c r="A673" s="253" t="s">
        <v>1531</v>
      </c>
      <c r="B673" s="253" t="s">
        <v>1532</v>
      </c>
      <c r="C673" s="254" t="s">
        <v>1533</v>
      </c>
      <c r="D673" s="255"/>
      <c r="E673" s="253">
        <v>1</v>
      </c>
      <c r="F673" s="253">
        <v>200</v>
      </c>
      <c r="G673" s="253">
        <v>200</v>
      </c>
    </row>
    <row r="674" spans="1:7" ht="15">
      <c r="A674" s="253" t="s">
        <v>1534</v>
      </c>
      <c r="B674" s="253" t="s">
        <v>1532</v>
      </c>
      <c r="C674" s="254" t="s">
        <v>1535</v>
      </c>
      <c r="D674" s="255"/>
      <c r="E674" s="253">
        <v>2</v>
      </c>
      <c r="F674" s="253">
        <v>200</v>
      </c>
      <c r="G674" s="253">
        <v>400</v>
      </c>
    </row>
    <row r="675" spans="1:7" ht="15">
      <c r="A675" s="253" t="s">
        <v>1536</v>
      </c>
      <c r="B675" s="253" t="s">
        <v>1537</v>
      </c>
      <c r="C675" s="254" t="s">
        <v>1538</v>
      </c>
      <c r="D675" s="255"/>
      <c r="E675" s="253">
        <v>1</v>
      </c>
      <c r="F675" s="253">
        <v>2000</v>
      </c>
      <c r="G675" s="253">
        <v>2000</v>
      </c>
    </row>
    <row r="676" spans="1:7" ht="15">
      <c r="A676" s="253" t="s">
        <v>1539</v>
      </c>
      <c r="B676" s="253" t="s">
        <v>1540</v>
      </c>
      <c r="C676" s="254" t="s">
        <v>1541</v>
      </c>
      <c r="D676" s="255"/>
      <c r="E676" s="253">
        <v>1</v>
      </c>
      <c r="F676" s="253">
        <v>200</v>
      </c>
      <c r="G676" s="253">
        <v>200</v>
      </c>
    </row>
    <row r="677" spans="1:7" ht="15">
      <c r="A677" s="253" t="s">
        <v>1542</v>
      </c>
      <c r="B677" s="253" t="s">
        <v>69</v>
      </c>
      <c r="C677" s="254" t="s">
        <v>1543</v>
      </c>
      <c r="D677" s="255"/>
      <c r="E677" s="253">
        <v>1</v>
      </c>
      <c r="F677" s="253">
        <v>25</v>
      </c>
      <c r="G677" s="253">
        <v>25</v>
      </c>
    </row>
    <row r="678" spans="1:7" ht="15">
      <c r="A678" s="253" t="s">
        <v>1544</v>
      </c>
      <c r="B678" s="253" t="s">
        <v>69</v>
      </c>
      <c r="C678" s="254" t="s">
        <v>1545</v>
      </c>
      <c r="D678" s="255"/>
      <c r="E678" s="253">
        <v>2</v>
      </c>
      <c r="F678" s="253">
        <v>25</v>
      </c>
      <c r="G678" s="253">
        <v>50</v>
      </c>
    </row>
    <row r="679" spans="1:7" ht="15">
      <c r="A679" s="253" t="s">
        <v>1546</v>
      </c>
      <c r="B679" s="253" t="s">
        <v>69</v>
      </c>
      <c r="C679" s="254" t="s">
        <v>1547</v>
      </c>
      <c r="D679" s="255"/>
      <c r="E679" s="253">
        <v>4</v>
      </c>
      <c r="F679" s="253">
        <v>25</v>
      </c>
      <c r="G679" s="253">
        <v>100</v>
      </c>
    </row>
    <row r="680" spans="1:7" ht="15">
      <c r="A680" s="253" t="s">
        <v>1548</v>
      </c>
      <c r="B680" s="253" t="s">
        <v>1549</v>
      </c>
      <c r="C680" s="254" t="s">
        <v>1550</v>
      </c>
      <c r="D680" s="255"/>
      <c r="E680" s="253">
        <v>1</v>
      </c>
      <c r="F680" s="253">
        <v>250</v>
      </c>
      <c r="G680" s="253">
        <v>250</v>
      </c>
    </row>
    <row r="681" spans="1:7" ht="15">
      <c r="A681" s="253" t="s">
        <v>1551</v>
      </c>
      <c r="B681" s="253" t="s">
        <v>1552</v>
      </c>
      <c r="C681" s="254" t="s">
        <v>1553</v>
      </c>
      <c r="D681" s="255"/>
      <c r="E681" s="253">
        <v>1</v>
      </c>
      <c r="F681" s="253">
        <v>300</v>
      </c>
      <c r="G681" s="253">
        <v>300</v>
      </c>
    </row>
    <row r="682" spans="1:7" ht="15">
      <c r="A682" s="253" t="s">
        <v>1554</v>
      </c>
      <c r="B682" s="253" t="s">
        <v>74</v>
      </c>
      <c r="C682" s="254" t="s">
        <v>1555</v>
      </c>
      <c r="D682" s="255"/>
      <c r="E682" s="253">
        <v>1</v>
      </c>
      <c r="F682" s="253">
        <v>34</v>
      </c>
      <c r="G682" s="253">
        <v>34</v>
      </c>
    </row>
    <row r="683" spans="1:7" ht="15">
      <c r="A683" s="253" t="s">
        <v>1556</v>
      </c>
      <c r="B683" s="253" t="s">
        <v>74</v>
      </c>
      <c r="C683" s="254" t="s">
        <v>1557</v>
      </c>
      <c r="D683" s="255"/>
      <c r="E683" s="253">
        <v>2</v>
      </c>
      <c r="F683" s="253">
        <v>34</v>
      </c>
      <c r="G683" s="253">
        <v>68</v>
      </c>
    </row>
    <row r="684" spans="1:7" ht="15">
      <c r="A684" s="253" t="s">
        <v>1558</v>
      </c>
      <c r="B684" s="253" t="s">
        <v>1559</v>
      </c>
      <c r="C684" s="254" t="s">
        <v>1560</v>
      </c>
      <c r="D684" s="255"/>
      <c r="E684" s="253">
        <v>1</v>
      </c>
      <c r="F684" s="253">
        <v>36</v>
      </c>
      <c r="G684" s="253">
        <v>36</v>
      </c>
    </row>
    <row r="685" spans="1:7" ht="15">
      <c r="A685" s="253" t="s">
        <v>1561</v>
      </c>
      <c r="B685" s="253" t="s">
        <v>79</v>
      </c>
      <c r="C685" s="254" t="s">
        <v>1562</v>
      </c>
      <c r="D685" s="255"/>
      <c r="E685" s="253">
        <v>1</v>
      </c>
      <c r="F685" s="253">
        <v>40</v>
      </c>
      <c r="G685" s="253">
        <v>40</v>
      </c>
    </row>
    <row r="686" spans="1:7" ht="15">
      <c r="A686" s="253" t="s">
        <v>1563</v>
      </c>
      <c r="B686" s="253" t="s">
        <v>79</v>
      </c>
      <c r="C686" s="254" t="s">
        <v>1564</v>
      </c>
      <c r="D686" s="255"/>
      <c r="E686" s="253">
        <v>2</v>
      </c>
      <c r="F686" s="253">
        <v>40</v>
      </c>
      <c r="G686" s="253">
        <v>80</v>
      </c>
    </row>
    <row r="687" spans="1:7" ht="15">
      <c r="A687" s="253" t="s">
        <v>1565</v>
      </c>
      <c r="B687" s="253" t="s">
        <v>1566</v>
      </c>
      <c r="C687" s="254" t="s">
        <v>1567</v>
      </c>
      <c r="D687" s="255"/>
      <c r="E687" s="253">
        <v>1</v>
      </c>
      <c r="F687" s="253">
        <v>400</v>
      </c>
      <c r="G687" s="253">
        <v>400</v>
      </c>
    </row>
    <row r="688" spans="1:7" ht="15">
      <c r="A688" s="253" t="s">
        <v>1568</v>
      </c>
      <c r="B688" s="253" t="s">
        <v>1569</v>
      </c>
      <c r="C688" s="254" t="s">
        <v>1570</v>
      </c>
      <c r="D688" s="255"/>
      <c r="E688" s="253">
        <v>1</v>
      </c>
      <c r="F688" s="253">
        <v>34</v>
      </c>
      <c r="G688" s="253">
        <v>34</v>
      </c>
    </row>
    <row r="689" spans="1:7" ht="15">
      <c r="A689" s="253" t="s">
        <v>1571</v>
      </c>
      <c r="B689" s="253" t="s">
        <v>1572</v>
      </c>
      <c r="C689" s="254" t="s">
        <v>1573</v>
      </c>
      <c r="D689" s="255"/>
      <c r="E689" s="253">
        <v>1</v>
      </c>
      <c r="F689" s="253">
        <v>34</v>
      </c>
      <c r="G689" s="253">
        <v>34</v>
      </c>
    </row>
    <row r="690" spans="1:7" ht="15">
      <c r="A690" s="253" t="s">
        <v>1574</v>
      </c>
      <c r="B690" s="253" t="s">
        <v>1575</v>
      </c>
      <c r="C690" s="254" t="s">
        <v>1576</v>
      </c>
      <c r="D690" s="255"/>
      <c r="E690" s="253">
        <v>1</v>
      </c>
      <c r="F690" s="253">
        <v>42</v>
      </c>
      <c r="G690" s="253">
        <v>42</v>
      </c>
    </row>
    <row r="691" spans="1:7" ht="15">
      <c r="A691" s="253" t="s">
        <v>1577</v>
      </c>
      <c r="B691" s="253" t="s">
        <v>1578</v>
      </c>
      <c r="C691" s="254" t="s">
        <v>1579</v>
      </c>
      <c r="D691" s="255"/>
      <c r="E691" s="253">
        <v>1</v>
      </c>
      <c r="F691" s="253">
        <v>448</v>
      </c>
      <c r="G691" s="253">
        <v>448</v>
      </c>
    </row>
    <row r="692" spans="1:7" ht="15">
      <c r="A692" s="253" t="s">
        <v>1580</v>
      </c>
      <c r="B692" s="253" t="s">
        <v>1581</v>
      </c>
      <c r="C692" s="254" t="s">
        <v>1582</v>
      </c>
      <c r="D692" s="255"/>
      <c r="E692" s="253">
        <v>1</v>
      </c>
      <c r="F692" s="253">
        <v>45</v>
      </c>
      <c r="G692" s="253">
        <v>45</v>
      </c>
    </row>
    <row r="693" spans="1:7" ht="15">
      <c r="A693" s="256" t="s">
        <v>1583</v>
      </c>
      <c r="B693" s="256" t="s">
        <v>89</v>
      </c>
      <c r="C693" s="257" t="s">
        <v>1584</v>
      </c>
      <c r="D693" s="258"/>
      <c r="E693" s="256">
        <v>1</v>
      </c>
      <c r="F693" s="256">
        <v>50</v>
      </c>
      <c r="G693" s="256">
        <v>50</v>
      </c>
    </row>
    <row r="694" spans="1:7" ht="15">
      <c r="A694" s="253" t="s">
        <v>1585</v>
      </c>
      <c r="B694" s="253" t="s">
        <v>89</v>
      </c>
      <c r="C694" s="254" t="s">
        <v>1586</v>
      </c>
      <c r="D694" s="255"/>
      <c r="E694" s="253">
        <v>2</v>
      </c>
      <c r="F694" s="253">
        <v>50</v>
      </c>
      <c r="G694" s="253">
        <v>100</v>
      </c>
    </row>
    <row r="695" spans="1:7" ht="15">
      <c r="A695" s="253" t="s">
        <v>1587</v>
      </c>
      <c r="B695" s="253" t="s">
        <v>1588</v>
      </c>
      <c r="C695" s="254" t="s">
        <v>1589</v>
      </c>
      <c r="D695" s="255"/>
      <c r="E695" s="253">
        <v>1</v>
      </c>
      <c r="F695" s="253">
        <v>500</v>
      </c>
      <c r="G695" s="253">
        <v>500</v>
      </c>
    </row>
    <row r="696" spans="1:7" ht="15">
      <c r="A696" s="253" t="s">
        <v>1590</v>
      </c>
      <c r="B696" s="253" t="s">
        <v>1591</v>
      </c>
      <c r="C696" s="254" t="s">
        <v>1592</v>
      </c>
      <c r="D696" s="255"/>
      <c r="E696" s="253">
        <v>1</v>
      </c>
      <c r="F696" s="253">
        <v>52</v>
      </c>
      <c r="G696" s="253">
        <v>52</v>
      </c>
    </row>
    <row r="697" spans="1:7" ht="15">
      <c r="A697" s="253" t="s">
        <v>1593</v>
      </c>
      <c r="B697" s="253" t="s">
        <v>1591</v>
      </c>
      <c r="C697" s="254" t="s">
        <v>1594</v>
      </c>
      <c r="D697" s="255"/>
      <c r="E697" s="253">
        <v>2</v>
      </c>
      <c r="F697" s="253">
        <v>52</v>
      </c>
      <c r="G697" s="253">
        <v>104</v>
      </c>
    </row>
    <row r="698" spans="1:7" ht="15">
      <c r="A698" s="253" t="s">
        <v>1595</v>
      </c>
      <c r="B698" s="253" t="s">
        <v>1596</v>
      </c>
      <c r="C698" s="254" t="s">
        <v>1597</v>
      </c>
      <c r="D698" s="255"/>
      <c r="E698" s="253">
        <v>1</v>
      </c>
      <c r="F698" s="253">
        <v>54</v>
      </c>
      <c r="G698" s="253">
        <v>54</v>
      </c>
    </row>
    <row r="699" spans="1:7" ht="15">
      <c r="A699" s="253" t="s">
        <v>1598</v>
      </c>
      <c r="B699" s="253" t="s">
        <v>1596</v>
      </c>
      <c r="C699" s="254" t="s">
        <v>1599</v>
      </c>
      <c r="D699" s="255"/>
      <c r="E699" s="253">
        <v>2</v>
      </c>
      <c r="F699" s="253">
        <v>54</v>
      </c>
      <c r="G699" s="253">
        <v>108</v>
      </c>
    </row>
    <row r="700" spans="1:7" ht="15">
      <c r="A700" s="253" t="s">
        <v>1600</v>
      </c>
      <c r="B700" s="253" t="s">
        <v>1601</v>
      </c>
      <c r="C700" s="254" t="s">
        <v>1602</v>
      </c>
      <c r="D700" s="255"/>
      <c r="E700" s="253">
        <v>1</v>
      </c>
      <c r="F700" s="253">
        <v>55</v>
      </c>
      <c r="G700" s="253">
        <v>55</v>
      </c>
    </row>
    <row r="701" spans="1:7" ht="15">
      <c r="A701" s="253" t="s">
        <v>1603</v>
      </c>
      <c r="B701" s="253" t="s">
        <v>1601</v>
      </c>
      <c r="C701" s="254" t="s">
        <v>1604</v>
      </c>
      <c r="D701" s="255"/>
      <c r="E701" s="253">
        <v>2</v>
      </c>
      <c r="F701" s="253">
        <v>55</v>
      </c>
      <c r="G701" s="253">
        <v>110</v>
      </c>
    </row>
    <row r="702" spans="1:7" ht="15">
      <c r="A702" s="253" t="s">
        <v>1605</v>
      </c>
      <c r="B702" s="253" t="s">
        <v>1606</v>
      </c>
      <c r="C702" s="254" t="s">
        <v>1607</v>
      </c>
      <c r="D702" s="255"/>
      <c r="E702" s="253">
        <v>1</v>
      </c>
      <c r="F702" s="253">
        <v>60</v>
      </c>
      <c r="G702" s="253">
        <v>60</v>
      </c>
    </row>
    <row r="703" spans="1:7" ht="15">
      <c r="A703" s="253" t="s">
        <v>1608</v>
      </c>
      <c r="B703" s="253" t="s">
        <v>1606</v>
      </c>
      <c r="C703" s="254" t="s">
        <v>1609</v>
      </c>
      <c r="D703" s="255"/>
      <c r="E703" s="253">
        <v>2</v>
      </c>
      <c r="F703" s="253">
        <v>60</v>
      </c>
      <c r="G703" s="253">
        <v>120</v>
      </c>
    </row>
    <row r="704" spans="1:7" ht="15">
      <c r="A704" s="253" t="s">
        <v>1610</v>
      </c>
      <c r="B704" s="253" t="s">
        <v>1606</v>
      </c>
      <c r="C704" s="254" t="s">
        <v>1611</v>
      </c>
      <c r="D704" s="255"/>
      <c r="E704" s="253">
        <v>3</v>
      </c>
      <c r="F704" s="253">
        <v>60</v>
      </c>
      <c r="G704" s="253">
        <v>180</v>
      </c>
    </row>
    <row r="705" spans="1:7" ht="15">
      <c r="A705" s="253" t="s">
        <v>1612</v>
      </c>
      <c r="B705" s="253" t="s">
        <v>1606</v>
      </c>
      <c r="C705" s="254" t="s">
        <v>1613</v>
      </c>
      <c r="D705" s="255"/>
      <c r="E705" s="253">
        <v>4</v>
      </c>
      <c r="F705" s="253">
        <v>60</v>
      </c>
      <c r="G705" s="253">
        <v>240</v>
      </c>
    </row>
    <row r="706" spans="1:7" ht="15">
      <c r="A706" s="253" t="s">
        <v>1614</v>
      </c>
      <c r="B706" s="253" t="s">
        <v>1606</v>
      </c>
      <c r="C706" s="254" t="s">
        <v>1615</v>
      </c>
      <c r="D706" s="255"/>
      <c r="E706" s="253">
        <v>5</v>
      </c>
      <c r="F706" s="253">
        <v>60</v>
      </c>
      <c r="G706" s="253">
        <v>300</v>
      </c>
    </row>
    <row r="707" spans="1:7" ht="15">
      <c r="A707" s="253" t="s">
        <v>1616</v>
      </c>
      <c r="B707" s="253" t="s">
        <v>1617</v>
      </c>
      <c r="C707" s="254" t="s">
        <v>1618</v>
      </c>
      <c r="D707" s="255"/>
      <c r="E707" s="253">
        <v>1</v>
      </c>
      <c r="F707" s="253">
        <v>52</v>
      </c>
      <c r="G707" s="253">
        <v>52</v>
      </c>
    </row>
    <row r="708" spans="1:7" ht="15">
      <c r="A708" s="253" t="s">
        <v>1619</v>
      </c>
      <c r="B708" s="253" t="s">
        <v>1620</v>
      </c>
      <c r="C708" s="254" t="s">
        <v>1621</v>
      </c>
      <c r="D708" s="255"/>
      <c r="E708" s="253">
        <v>1</v>
      </c>
      <c r="F708" s="253">
        <v>52</v>
      </c>
      <c r="G708" s="253">
        <v>52</v>
      </c>
    </row>
    <row r="709" spans="1:7" ht="15">
      <c r="A709" s="253" t="s">
        <v>1622</v>
      </c>
      <c r="B709" s="253" t="s">
        <v>1623</v>
      </c>
      <c r="C709" s="254" t="s">
        <v>1624</v>
      </c>
      <c r="D709" s="255"/>
      <c r="E709" s="253">
        <v>1</v>
      </c>
      <c r="F709" s="253">
        <v>65</v>
      </c>
      <c r="G709" s="253">
        <v>65</v>
      </c>
    </row>
    <row r="710" spans="1:7" ht="15">
      <c r="A710" s="253" t="s">
        <v>1625</v>
      </c>
      <c r="B710" s="253" t="s">
        <v>1623</v>
      </c>
      <c r="C710" s="254" t="s">
        <v>1626</v>
      </c>
      <c r="D710" s="255"/>
      <c r="E710" s="253">
        <v>2</v>
      </c>
      <c r="F710" s="253">
        <v>65</v>
      </c>
      <c r="G710" s="253">
        <v>130</v>
      </c>
    </row>
    <row r="711" spans="1:7" ht="15">
      <c r="A711" s="253" t="s">
        <v>1627</v>
      </c>
      <c r="B711" s="253" t="s">
        <v>1628</v>
      </c>
      <c r="C711" s="254" t="s">
        <v>1629</v>
      </c>
      <c r="D711" s="255"/>
      <c r="E711" s="253">
        <v>1</v>
      </c>
      <c r="F711" s="253">
        <v>67</v>
      </c>
      <c r="G711" s="253">
        <v>67</v>
      </c>
    </row>
    <row r="712" spans="1:7" ht="15">
      <c r="A712" s="253" t="s">
        <v>1630</v>
      </c>
      <c r="B712" s="253" t="s">
        <v>1628</v>
      </c>
      <c r="C712" s="254" t="s">
        <v>1631</v>
      </c>
      <c r="D712" s="255"/>
      <c r="E712" s="253">
        <v>2</v>
      </c>
      <c r="F712" s="253">
        <v>67</v>
      </c>
      <c r="G712" s="253">
        <v>134</v>
      </c>
    </row>
    <row r="713" spans="1:7" ht="15">
      <c r="A713" s="253" t="s">
        <v>1632</v>
      </c>
      <c r="B713" s="253" t="s">
        <v>1628</v>
      </c>
      <c r="C713" s="254" t="s">
        <v>1633</v>
      </c>
      <c r="D713" s="255"/>
      <c r="E713" s="253">
        <v>3</v>
      </c>
      <c r="F713" s="253">
        <v>67</v>
      </c>
      <c r="G713" s="253">
        <v>201</v>
      </c>
    </row>
    <row r="714" spans="1:7" ht="15">
      <c r="A714" s="253" t="s">
        <v>1634</v>
      </c>
      <c r="B714" s="253" t="s">
        <v>1635</v>
      </c>
      <c r="C714" s="254" t="s">
        <v>1636</v>
      </c>
      <c r="D714" s="255"/>
      <c r="E714" s="253">
        <v>1</v>
      </c>
      <c r="F714" s="253">
        <v>69</v>
      </c>
      <c r="G714" s="253">
        <v>69</v>
      </c>
    </row>
    <row r="715" spans="1:7" ht="15">
      <c r="A715" s="253" t="s">
        <v>1637</v>
      </c>
      <c r="B715" s="253" t="s">
        <v>92</v>
      </c>
      <c r="C715" s="254" t="s">
        <v>1638</v>
      </c>
      <c r="D715" s="255"/>
      <c r="E715" s="253">
        <v>1</v>
      </c>
      <c r="F715" s="253">
        <v>7.5</v>
      </c>
      <c r="G715" s="253">
        <v>8</v>
      </c>
    </row>
    <row r="716" spans="1:7" ht="15">
      <c r="A716" s="253" t="s">
        <v>1639</v>
      </c>
      <c r="B716" s="253" t="s">
        <v>92</v>
      </c>
      <c r="C716" s="254" t="s">
        <v>1640</v>
      </c>
      <c r="D716" s="255"/>
      <c r="E716" s="253">
        <v>2</v>
      </c>
      <c r="F716" s="253">
        <v>7.5</v>
      </c>
      <c r="G716" s="253">
        <v>15</v>
      </c>
    </row>
    <row r="717" spans="1:7" ht="15">
      <c r="A717" s="253" t="s">
        <v>1641</v>
      </c>
      <c r="B717" s="253" t="s">
        <v>1642</v>
      </c>
      <c r="C717" s="254" t="s">
        <v>1643</v>
      </c>
      <c r="D717" s="255"/>
      <c r="E717" s="253">
        <v>1</v>
      </c>
      <c r="F717" s="253">
        <v>72</v>
      </c>
      <c r="G717" s="253">
        <v>72</v>
      </c>
    </row>
    <row r="718" spans="1:7" ht="15">
      <c r="A718" s="253" t="s">
        <v>1644</v>
      </c>
      <c r="B718" s="253" t="s">
        <v>1645</v>
      </c>
      <c r="C718" s="254" t="s">
        <v>1646</v>
      </c>
      <c r="D718" s="255"/>
      <c r="E718" s="253">
        <v>1</v>
      </c>
      <c r="F718" s="253">
        <v>75</v>
      </c>
      <c r="G718" s="253">
        <v>75</v>
      </c>
    </row>
    <row r="719" spans="1:7" ht="15">
      <c r="A719" s="253" t="s">
        <v>1647</v>
      </c>
      <c r="B719" s="253" t="s">
        <v>1645</v>
      </c>
      <c r="C719" s="254" t="s">
        <v>1648</v>
      </c>
      <c r="D719" s="255"/>
      <c r="E719" s="253">
        <v>2</v>
      </c>
      <c r="F719" s="253">
        <v>75</v>
      </c>
      <c r="G719" s="253">
        <v>150</v>
      </c>
    </row>
    <row r="720" spans="1:7" ht="15">
      <c r="A720" s="253" t="s">
        <v>1649</v>
      </c>
      <c r="B720" s="253" t="s">
        <v>1645</v>
      </c>
      <c r="C720" s="254" t="s">
        <v>1650</v>
      </c>
      <c r="D720" s="255"/>
      <c r="E720" s="253">
        <v>3</v>
      </c>
      <c r="F720" s="253">
        <v>75</v>
      </c>
      <c r="G720" s="253">
        <v>225</v>
      </c>
    </row>
    <row r="721" spans="1:7" ht="15">
      <c r="A721" s="253" t="s">
        <v>1651</v>
      </c>
      <c r="B721" s="253" t="s">
        <v>1645</v>
      </c>
      <c r="C721" s="254" t="s">
        <v>1652</v>
      </c>
      <c r="D721" s="255"/>
      <c r="E721" s="253">
        <v>4</v>
      </c>
      <c r="F721" s="253">
        <v>75</v>
      </c>
      <c r="G721" s="253">
        <v>300</v>
      </c>
    </row>
    <row r="722" spans="1:7" ht="15">
      <c r="A722" s="253" t="s">
        <v>1653</v>
      </c>
      <c r="B722" s="253" t="s">
        <v>1654</v>
      </c>
      <c r="C722" s="254" t="s">
        <v>1655</v>
      </c>
      <c r="D722" s="255"/>
      <c r="E722" s="253">
        <v>1</v>
      </c>
      <c r="F722" s="253">
        <v>750</v>
      </c>
      <c r="G722" s="253">
        <v>750</v>
      </c>
    </row>
    <row r="723" spans="1:7" ht="15">
      <c r="A723" s="253" t="s">
        <v>1656</v>
      </c>
      <c r="B723" s="253" t="s">
        <v>1657</v>
      </c>
      <c r="C723" s="254" t="s">
        <v>1658</v>
      </c>
      <c r="D723" s="255"/>
      <c r="E723" s="253">
        <v>1</v>
      </c>
      <c r="F723" s="253">
        <v>67</v>
      </c>
      <c r="G723" s="253">
        <v>67</v>
      </c>
    </row>
    <row r="724" spans="1:7" ht="15">
      <c r="A724" s="253" t="s">
        <v>1659</v>
      </c>
      <c r="B724" s="253" t="s">
        <v>1660</v>
      </c>
      <c r="C724" s="254" t="s">
        <v>1661</v>
      </c>
      <c r="D724" s="255"/>
      <c r="E724" s="253">
        <v>1</v>
      </c>
      <c r="F724" s="253">
        <v>67</v>
      </c>
      <c r="G724" s="253">
        <v>67</v>
      </c>
    </row>
    <row r="725" spans="1:7" ht="15">
      <c r="A725" s="253" t="s">
        <v>1662</v>
      </c>
      <c r="B725" s="253" t="s">
        <v>1663</v>
      </c>
      <c r="C725" s="254" t="s">
        <v>1664</v>
      </c>
      <c r="D725" s="255"/>
      <c r="E725" s="253">
        <v>1</v>
      </c>
      <c r="F725" s="253">
        <v>80</v>
      </c>
      <c r="G725" s="253">
        <v>80</v>
      </c>
    </row>
    <row r="726" spans="1:7" ht="15">
      <c r="A726" s="253" t="s">
        <v>1665</v>
      </c>
      <c r="B726" s="253" t="s">
        <v>1666</v>
      </c>
      <c r="C726" s="254" t="s">
        <v>1667</v>
      </c>
      <c r="D726" s="255"/>
      <c r="E726" s="253">
        <v>1</v>
      </c>
      <c r="F726" s="253">
        <v>85</v>
      </c>
      <c r="G726" s="253">
        <v>85</v>
      </c>
    </row>
    <row r="727" spans="1:7" ht="15">
      <c r="A727" s="253" t="s">
        <v>1668</v>
      </c>
      <c r="B727" s="253" t="s">
        <v>1669</v>
      </c>
      <c r="C727" s="254" t="s">
        <v>1670</v>
      </c>
      <c r="D727" s="255"/>
      <c r="E727" s="253">
        <v>1</v>
      </c>
      <c r="F727" s="253">
        <v>90</v>
      </c>
      <c r="G727" s="253">
        <v>90</v>
      </c>
    </row>
    <row r="728" spans="1:7" ht="15">
      <c r="A728" s="253" t="s">
        <v>1671</v>
      </c>
      <c r="B728" s="253" t="s">
        <v>1669</v>
      </c>
      <c r="C728" s="254" t="s">
        <v>1672</v>
      </c>
      <c r="D728" s="255"/>
      <c r="E728" s="253">
        <v>2</v>
      </c>
      <c r="F728" s="253">
        <v>90</v>
      </c>
      <c r="G728" s="253">
        <v>180</v>
      </c>
    </row>
    <row r="729" spans="1:7" ht="15">
      <c r="A729" s="253" t="s">
        <v>1673</v>
      </c>
      <c r="B729" s="253" t="s">
        <v>1669</v>
      </c>
      <c r="C729" s="254" t="s">
        <v>1674</v>
      </c>
      <c r="D729" s="255"/>
      <c r="E729" s="253">
        <v>3</v>
      </c>
      <c r="F729" s="253">
        <v>90</v>
      </c>
      <c r="G729" s="253">
        <v>270</v>
      </c>
    </row>
    <row r="730" spans="1:7" ht="15">
      <c r="A730" s="253" t="s">
        <v>1675</v>
      </c>
      <c r="B730" s="253" t="s">
        <v>1676</v>
      </c>
      <c r="C730" s="254" t="s">
        <v>1677</v>
      </c>
      <c r="D730" s="255"/>
      <c r="E730" s="253">
        <v>1</v>
      </c>
      <c r="F730" s="253">
        <v>93</v>
      </c>
      <c r="G730" s="253">
        <v>93</v>
      </c>
    </row>
    <row r="731" spans="1:7" ht="15">
      <c r="A731" s="253" t="s">
        <v>1678</v>
      </c>
      <c r="B731" s="253" t="s">
        <v>1679</v>
      </c>
      <c r="C731" s="254" t="s">
        <v>1680</v>
      </c>
      <c r="D731" s="255"/>
      <c r="E731" s="253">
        <v>1</v>
      </c>
      <c r="F731" s="253">
        <v>95</v>
      </c>
      <c r="G731" s="253">
        <v>95</v>
      </c>
    </row>
    <row r="732" spans="1:7" ht="15">
      <c r="A732" s="253" t="s">
        <v>1681</v>
      </c>
      <c r="B732" s="253" t="s">
        <v>1679</v>
      </c>
      <c r="C732" s="254" t="s">
        <v>1682</v>
      </c>
      <c r="D732" s="255"/>
      <c r="E732" s="253">
        <v>2</v>
      </c>
      <c r="F732" s="253">
        <v>95</v>
      </c>
      <c r="G732" s="253">
        <v>190</v>
      </c>
    </row>
    <row r="733" spans="1:7" ht="15">
      <c r="A733" s="253"/>
      <c r="B733" s="253"/>
      <c r="C733" s="254"/>
      <c r="D733" s="255"/>
      <c r="E733" s="253"/>
      <c r="F733" s="253"/>
      <c r="G733" s="253"/>
    </row>
    <row r="734" spans="1:7" ht="15">
      <c r="A734" s="253"/>
      <c r="B734" s="253"/>
      <c r="C734" s="248" t="s">
        <v>1683</v>
      </c>
      <c r="D734" s="255"/>
      <c r="E734" s="253"/>
      <c r="F734" s="253"/>
      <c r="G734" s="253"/>
    </row>
    <row r="735" spans="1:7" ht="15">
      <c r="A735" s="253" t="s">
        <v>1684</v>
      </c>
      <c r="B735" s="253" t="s">
        <v>1685</v>
      </c>
      <c r="C735" s="254" t="s">
        <v>1686</v>
      </c>
      <c r="D735" s="255"/>
      <c r="E735" s="253">
        <v>1</v>
      </c>
      <c r="F735" s="253">
        <v>100</v>
      </c>
      <c r="G735" s="253">
        <v>100</v>
      </c>
    </row>
    <row r="736" spans="1:7" ht="15">
      <c r="A736" s="253" t="s">
        <v>1687</v>
      </c>
      <c r="B736" s="253" t="s">
        <v>1688</v>
      </c>
      <c r="C736" s="254" t="s">
        <v>1689</v>
      </c>
      <c r="D736" s="255"/>
      <c r="E736" s="253">
        <v>1</v>
      </c>
      <c r="F736" s="253">
        <v>1000</v>
      </c>
      <c r="G736" s="253">
        <v>1000</v>
      </c>
    </row>
    <row r="737" spans="1:7" ht="15">
      <c r="A737" s="253" t="s">
        <v>1690</v>
      </c>
      <c r="B737" s="253" t="s">
        <v>1691</v>
      </c>
      <c r="C737" s="254" t="s">
        <v>1692</v>
      </c>
      <c r="D737" s="255"/>
      <c r="E737" s="253">
        <v>1</v>
      </c>
      <c r="F737" s="253">
        <v>1200</v>
      </c>
      <c r="G737" s="253">
        <v>1200</v>
      </c>
    </row>
    <row r="738" spans="1:7" ht="15">
      <c r="A738" s="253" t="s">
        <v>1693</v>
      </c>
      <c r="B738" s="253" t="s">
        <v>1694</v>
      </c>
      <c r="C738" s="254" t="s">
        <v>1695</v>
      </c>
      <c r="D738" s="255"/>
      <c r="E738" s="253">
        <v>1</v>
      </c>
      <c r="F738" s="253">
        <v>150</v>
      </c>
      <c r="G738" s="253">
        <v>150</v>
      </c>
    </row>
    <row r="739" spans="1:7" ht="15">
      <c r="A739" s="253" t="s">
        <v>1696</v>
      </c>
      <c r="B739" s="253" t="s">
        <v>1694</v>
      </c>
      <c r="C739" s="254" t="s">
        <v>1697</v>
      </c>
      <c r="D739" s="255"/>
      <c r="E739" s="253">
        <v>2</v>
      </c>
      <c r="F739" s="253">
        <v>150</v>
      </c>
      <c r="G739" s="253">
        <v>300</v>
      </c>
    </row>
    <row r="740" spans="1:7" ht="15">
      <c r="A740" s="253" t="s">
        <v>1698</v>
      </c>
      <c r="B740" s="253" t="s">
        <v>1699</v>
      </c>
      <c r="C740" s="254" t="s">
        <v>1700</v>
      </c>
      <c r="D740" s="255"/>
      <c r="E740" s="253">
        <v>1</v>
      </c>
      <c r="F740" s="253">
        <v>1500</v>
      </c>
      <c r="G740" s="253">
        <v>1500</v>
      </c>
    </row>
    <row r="741" spans="1:7" ht="15">
      <c r="A741" s="253" t="s">
        <v>1701</v>
      </c>
      <c r="B741" s="253" t="s">
        <v>1702</v>
      </c>
      <c r="C741" s="254" t="s">
        <v>1703</v>
      </c>
      <c r="D741" s="255"/>
      <c r="E741" s="253">
        <v>1</v>
      </c>
      <c r="F741" s="253">
        <v>200</v>
      </c>
      <c r="G741" s="253">
        <v>200</v>
      </c>
    </row>
    <row r="742" spans="1:7" ht="15">
      <c r="A742" s="253" t="s">
        <v>1704</v>
      </c>
      <c r="B742" s="253" t="s">
        <v>1705</v>
      </c>
      <c r="C742" s="254" t="s">
        <v>1706</v>
      </c>
      <c r="D742" s="255"/>
      <c r="E742" s="253">
        <v>1</v>
      </c>
      <c r="F742" s="253">
        <v>250</v>
      </c>
      <c r="G742" s="253">
        <v>250</v>
      </c>
    </row>
    <row r="743" spans="1:7" ht="15">
      <c r="A743" s="253" t="s">
        <v>1707</v>
      </c>
      <c r="B743" s="253" t="s">
        <v>1708</v>
      </c>
      <c r="C743" s="254" t="s">
        <v>1709</v>
      </c>
      <c r="D743" s="255"/>
      <c r="E743" s="253">
        <v>1</v>
      </c>
      <c r="F743" s="253">
        <v>300</v>
      </c>
      <c r="G743" s="253">
        <v>300</v>
      </c>
    </row>
    <row r="744" spans="1:7" ht="15">
      <c r="A744" s="253" t="s">
        <v>1710</v>
      </c>
      <c r="B744" s="253" t="s">
        <v>1711</v>
      </c>
      <c r="C744" s="254" t="s">
        <v>1712</v>
      </c>
      <c r="D744" s="255"/>
      <c r="E744" s="253">
        <v>1</v>
      </c>
      <c r="F744" s="253">
        <v>35</v>
      </c>
      <c r="G744" s="253">
        <v>35</v>
      </c>
    </row>
    <row r="745" spans="1:7" ht="15">
      <c r="A745" s="253" t="s">
        <v>1713</v>
      </c>
      <c r="B745" s="253" t="s">
        <v>1714</v>
      </c>
      <c r="C745" s="254" t="s">
        <v>1715</v>
      </c>
      <c r="D745" s="255"/>
      <c r="E745" s="253">
        <v>1</v>
      </c>
      <c r="F745" s="253">
        <v>350</v>
      </c>
      <c r="G745" s="253">
        <v>350</v>
      </c>
    </row>
    <row r="746" spans="1:7" ht="15">
      <c r="A746" s="253" t="s">
        <v>1716</v>
      </c>
      <c r="B746" s="253" t="s">
        <v>1717</v>
      </c>
      <c r="C746" s="254" t="s">
        <v>1718</v>
      </c>
      <c r="D746" s="255"/>
      <c r="E746" s="253">
        <v>1</v>
      </c>
      <c r="F746" s="253">
        <v>40</v>
      </c>
      <c r="G746" s="253">
        <v>40</v>
      </c>
    </row>
    <row r="747" spans="1:7" ht="15">
      <c r="A747" s="253" t="s">
        <v>1719</v>
      </c>
      <c r="B747" s="253" t="s">
        <v>1720</v>
      </c>
      <c r="C747" s="254" t="s">
        <v>1721</v>
      </c>
      <c r="D747" s="255"/>
      <c r="E747" s="253">
        <v>1</v>
      </c>
      <c r="F747" s="253">
        <v>400</v>
      </c>
      <c r="G747" s="253">
        <v>400</v>
      </c>
    </row>
    <row r="748" spans="1:7" ht="15">
      <c r="A748" s="253" t="s">
        <v>1722</v>
      </c>
      <c r="B748" s="253" t="s">
        <v>1723</v>
      </c>
      <c r="C748" s="254" t="s">
        <v>1724</v>
      </c>
      <c r="D748" s="255"/>
      <c r="E748" s="253">
        <v>1</v>
      </c>
      <c r="F748" s="253">
        <v>42</v>
      </c>
      <c r="G748" s="253">
        <v>42</v>
      </c>
    </row>
    <row r="749" spans="1:7" ht="15">
      <c r="A749" s="253" t="s">
        <v>1725</v>
      </c>
      <c r="B749" s="253" t="s">
        <v>1726</v>
      </c>
      <c r="C749" s="254" t="s">
        <v>1727</v>
      </c>
      <c r="D749" s="255"/>
      <c r="E749" s="253">
        <v>1</v>
      </c>
      <c r="F749" s="253">
        <v>425</v>
      </c>
      <c r="G749" s="253">
        <v>425</v>
      </c>
    </row>
    <row r="750" spans="1:7" ht="15">
      <c r="A750" s="253" t="s">
        <v>1728</v>
      </c>
      <c r="B750" s="253" t="s">
        <v>1729</v>
      </c>
      <c r="C750" s="254" t="s">
        <v>1730</v>
      </c>
      <c r="D750" s="255"/>
      <c r="E750" s="253">
        <v>1</v>
      </c>
      <c r="F750" s="253">
        <v>45</v>
      </c>
      <c r="G750" s="253">
        <v>45</v>
      </c>
    </row>
    <row r="751" spans="1:7" ht="15">
      <c r="A751" s="253" t="s">
        <v>1731</v>
      </c>
      <c r="B751" s="253" t="s">
        <v>1729</v>
      </c>
      <c r="C751" s="254" t="s">
        <v>1732</v>
      </c>
      <c r="D751" s="255"/>
      <c r="E751" s="253">
        <v>2</v>
      </c>
      <c r="F751" s="253">
        <v>45</v>
      </c>
      <c r="G751" s="253">
        <v>90</v>
      </c>
    </row>
    <row r="752" spans="1:7" ht="15">
      <c r="A752" s="253" t="s">
        <v>1733</v>
      </c>
      <c r="B752" s="253" t="s">
        <v>1734</v>
      </c>
      <c r="C752" s="254" t="s">
        <v>1735</v>
      </c>
      <c r="D752" s="255"/>
      <c r="E752" s="253">
        <v>1</v>
      </c>
      <c r="F752" s="253">
        <v>50</v>
      </c>
      <c r="G752" s="253">
        <v>50</v>
      </c>
    </row>
    <row r="753" spans="1:7" ht="15">
      <c r="A753" s="253" t="s">
        <v>1736</v>
      </c>
      <c r="B753" s="253" t="s">
        <v>1734</v>
      </c>
      <c r="C753" s="254" t="s">
        <v>1737</v>
      </c>
      <c r="D753" s="255"/>
      <c r="E753" s="253">
        <v>2</v>
      </c>
      <c r="F753" s="253">
        <v>50</v>
      </c>
      <c r="G753" s="253">
        <v>100</v>
      </c>
    </row>
    <row r="754" spans="1:7" ht="15">
      <c r="A754" s="253" t="s">
        <v>1738</v>
      </c>
      <c r="B754" s="253" t="s">
        <v>1739</v>
      </c>
      <c r="C754" s="254" t="s">
        <v>1740</v>
      </c>
      <c r="D754" s="255"/>
      <c r="E754" s="253">
        <v>1</v>
      </c>
      <c r="F754" s="253">
        <v>500</v>
      </c>
      <c r="G754" s="253">
        <v>500</v>
      </c>
    </row>
    <row r="755" spans="1:7" ht="15">
      <c r="A755" s="253" t="s">
        <v>1741</v>
      </c>
      <c r="B755" s="253" t="s">
        <v>1742</v>
      </c>
      <c r="C755" s="254" t="s">
        <v>1743</v>
      </c>
      <c r="D755" s="255"/>
      <c r="E755" s="253">
        <v>1</v>
      </c>
      <c r="F755" s="253">
        <v>52</v>
      </c>
      <c r="G755" s="253">
        <v>52</v>
      </c>
    </row>
    <row r="756" spans="1:7" ht="15">
      <c r="A756" s="253" t="s">
        <v>1744</v>
      </c>
      <c r="B756" s="253" t="s">
        <v>1745</v>
      </c>
      <c r="C756" s="254" t="s">
        <v>1746</v>
      </c>
      <c r="D756" s="255"/>
      <c r="E756" s="253">
        <v>1</v>
      </c>
      <c r="F756" s="253">
        <v>55</v>
      </c>
      <c r="G756" s="253">
        <v>55</v>
      </c>
    </row>
    <row r="757" spans="1:7" ht="15">
      <c r="A757" s="253" t="s">
        <v>1747</v>
      </c>
      <c r="B757" s="253" t="s">
        <v>1745</v>
      </c>
      <c r="C757" s="254" t="s">
        <v>1748</v>
      </c>
      <c r="D757" s="255"/>
      <c r="E757" s="253">
        <v>2</v>
      </c>
      <c r="F757" s="253">
        <v>55</v>
      </c>
      <c r="G757" s="253">
        <v>110</v>
      </c>
    </row>
    <row r="758" spans="1:7" ht="15">
      <c r="A758" s="253" t="s">
        <v>1749</v>
      </c>
      <c r="B758" s="253" t="s">
        <v>1750</v>
      </c>
      <c r="C758" s="254" t="s">
        <v>1751</v>
      </c>
      <c r="D758" s="255"/>
      <c r="E758" s="253">
        <v>1</v>
      </c>
      <c r="F758" s="253">
        <v>60</v>
      </c>
      <c r="G758" s="253">
        <v>60</v>
      </c>
    </row>
    <row r="759" spans="1:7" ht="15">
      <c r="A759" s="253" t="s">
        <v>1752</v>
      </c>
      <c r="B759" s="253" t="s">
        <v>1753</v>
      </c>
      <c r="C759" s="254" t="s">
        <v>1754</v>
      </c>
      <c r="D759" s="255"/>
      <c r="E759" s="253">
        <v>1</v>
      </c>
      <c r="F759" s="253">
        <v>72</v>
      </c>
      <c r="G759" s="253">
        <v>72</v>
      </c>
    </row>
    <row r="760" spans="1:7" ht="15">
      <c r="A760" s="253" t="s">
        <v>1755</v>
      </c>
      <c r="B760" s="253" t="s">
        <v>1756</v>
      </c>
      <c r="C760" s="254" t="s">
        <v>1757</v>
      </c>
      <c r="D760" s="255"/>
      <c r="E760" s="253">
        <v>1</v>
      </c>
      <c r="F760" s="253">
        <v>75</v>
      </c>
      <c r="G760" s="253">
        <v>75</v>
      </c>
    </row>
    <row r="761" spans="1:7" ht="15">
      <c r="A761" s="253" t="s">
        <v>1758</v>
      </c>
      <c r="B761" s="253" t="s">
        <v>1756</v>
      </c>
      <c r="C761" s="254" t="s">
        <v>1759</v>
      </c>
      <c r="D761" s="255"/>
      <c r="E761" s="253">
        <v>2</v>
      </c>
      <c r="F761" s="253">
        <v>75</v>
      </c>
      <c r="G761" s="253">
        <v>150</v>
      </c>
    </row>
    <row r="762" spans="1:7" ht="15">
      <c r="A762" s="253" t="s">
        <v>1760</v>
      </c>
      <c r="B762" s="253" t="s">
        <v>1761</v>
      </c>
      <c r="C762" s="254" t="s">
        <v>1762</v>
      </c>
      <c r="D762" s="255"/>
      <c r="E762" s="253">
        <v>1</v>
      </c>
      <c r="F762" s="253">
        <v>750</v>
      </c>
      <c r="G762" s="253">
        <v>750</v>
      </c>
    </row>
    <row r="763" spans="1:7" ht="15">
      <c r="A763" s="253" t="s">
        <v>1763</v>
      </c>
      <c r="B763" s="253" t="s">
        <v>1764</v>
      </c>
      <c r="C763" s="254" t="s">
        <v>1765</v>
      </c>
      <c r="D763" s="255"/>
      <c r="E763" s="253">
        <v>1</v>
      </c>
      <c r="F763" s="253">
        <v>90</v>
      </c>
      <c r="G763" s="253">
        <v>90</v>
      </c>
    </row>
    <row r="764" spans="1:7" ht="15">
      <c r="A764" s="253" t="s">
        <v>1766</v>
      </c>
      <c r="B764" s="253" t="s">
        <v>1764</v>
      </c>
      <c r="C764" s="254" t="s">
        <v>1767</v>
      </c>
      <c r="D764" s="255"/>
      <c r="E764" s="253">
        <v>2</v>
      </c>
      <c r="F764" s="253">
        <v>90</v>
      </c>
      <c r="G764" s="253">
        <v>180</v>
      </c>
    </row>
    <row r="765" spans="1:7" ht="15">
      <c r="A765" s="253" t="s">
        <v>1768</v>
      </c>
      <c r="B765" s="253" t="s">
        <v>1769</v>
      </c>
      <c r="C765" s="254" t="s">
        <v>1770</v>
      </c>
      <c r="D765" s="255"/>
      <c r="E765" s="253">
        <v>1</v>
      </c>
      <c r="F765" s="253">
        <v>900</v>
      </c>
      <c r="G765" s="253">
        <v>900</v>
      </c>
    </row>
    <row r="766" spans="1:7" ht="15">
      <c r="A766" s="253" t="s">
        <v>1771</v>
      </c>
      <c r="B766" s="253" t="s">
        <v>1772</v>
      </c>
      <c r="C766" s="254" t="s">
        <v>1773</v>
      </c>
      <c r="D766" s="255"/>
      <c r="E766" s="253">
        <v>1</v>
      </c>
      <c r="F766" s="253">
        <v>20</v>
      </c>
      <c r="G766" s="253">
        <v>30</v>
      </c>
    </row>
    <row r="767" spans="1:7" ht="15">
      <c r="A767" s="253" t="s">
        <v>1774</v>
      </c>
      <c r="B767" s="253" t="s">
        <v>1775</v>
      </c>
      <c r="C767" s="254" t="s">
        <v>1776</v>
      </c>
      <c r="D767" s="255"/>
      <c r="E767" s="253">
        <v>1</v>
      </c>
      <c r="F767" s="253">
        <v>25</v>
      </c>
      <c r="G767" s="253">
        <v>35</v>
      </c>
    </row>
    <row r="768" spans="1:7" ht="15">
      <c r="A768" s="253" t="s">
        <v>1777</v>
      </c>
      <c r="B768" s="253" t="s">
        <v>1778</v>
      </c>
      <c r="C768" s="254" t="s">
        <v>1779</v>
      </c>
      <c r="D768" s="255"/>
      <c r="E768" s="253">
        <v>1</v>
      </c>
      <c r="F768" s="253">
        <v>35</v>
      </c>
      <c r="G768" s="253">
        <v>45</v>
      </c>
    </row>
    <row r="769" spans="1:7" ht="15">
      <c r="A769" s="253" t="s">
        <v>1780</v>
      </c>
      <c r="B769" s="253" t="s">
        <v>1781</v>
      </c>
      <c r="C769" s="254" t="s">
        <v>1782</v>
      </c>
      <c r="D769" s="255"/>
      <c r="E769" s="253">
        <v>1</v>
      </c>
      <c r="F769" s="253">
        <v>42</v>
      </c>
      <c r="G769" s="253">
        <v>52</v>
      </c>
    </row>
    <row r="770" spans="1:7" ht="15">
      <c r="A770" s="253" t="s">
        <v>1783</v>
      </c>
      <c r="B770" s="253" t="s">
        <v>1784</v>
      </c>
      <c r="C770" s="254" t="s">
        <v>1785</v>
      </c>
      <c r="D770" s="255"/>
      <c r="E770" s="253">
        <v>1</v>
      </c>
      <c r="F770" s="253">
        <v>50</v>
      </c>
      <c r="G770" s="253">
        <v>60</v>
      </c>
    </row>
    <row r="771" spans="1:7" ht="15">
      <c r="A771" s="253" t="s">
        <v>1786</v>
      </c>
      <c r="B771" s="253" t="s">
        <v>1787</v>
      </c>
      <c r="C771" s="254" t="s">
        <v>1788</v>
      </c>
      <c r="D771" s="255"/>
      <c r="E771" s="253">
        <v>1</v>
      </c>
      <c r="F771" s="253">
        <v>65</v>
      </c>
      <c r="G771" s="253">
        <v>75</v>
      </c>
    </row>
    <row r="772" spans="1:7" ht="15">
      <c r="A772" s="253" t="s">
        <v>1789</v>
      </c>
      <c r="B772" s="253" t="s">
        <v>1790</v>
      </c>
      <c r="C772" s="254" t="s">
        <v>1791</v>
      </c>
      <c r="D772" s="255"/>
      <c r="E772" s="253">
        <v>1</v>
      </c>
      <c r="F772" s="253">
        <v>75</v>
      </c>
      <c r="G772" s="253">
        <v>85</v>
      </c>
    </row>
    <row r="773" spans="1:7" ht="15">
      <c r="A773" s="253"/>
      <c r="B773" s="253"/>
      <c r="C773" s="254"/>
      <c r="D773" s="255"/>
      <c r="E773" s="253"/>
      <c r="F773" s="253"/>
      <c r="G773" s="253"/>
    </row>
    <row r="774" spans="1:7" ht="15">
      <c r="A774" s="253"/>
      <c r="B774" s="253"/>
      <c r="C774" s="248" t="s">
        <v>1792</v>
      </c>
      <c r="D774" s="255"/>
      <c r="E774" s="253"/>
      <c r="F774" s="253"/>
      <c r="G774" s="253"/>
    </row>
    <row r="775" spans="1:7" ht="15">
      <c r="A775" s="253" t="s">
        <v>1793</v>
      </c>
      <c r="B775" s="253" t="s">
        <v>1794</v>
      </c>
      <c r="C775" s="254" t="s">
        <v>1795</v>
      </c>
      <c r="D775" s="255" t="s">
        <v>1796</v>
      </c>
      <c r="E775" s="253">
        <v>1</v>
      </c>
      <c r="F775" s="253">
        <v>55</v>
      </c>
      <c r="G775" s="253">
        <v>55</v>
      </c>
    </row>
    <row r="776" spans="1:7" ht="15">
      <c r="A776" s="253" t="s">
        <v>1797</v>
      </c>
      <c r="B776" s="253" t="s">
        <v>1798</v>
      </c>
      <c r="C776" s="254" t="s">
        <v>1799</v>
      </c>
      <c r="D776" s="255" t="s">
        <v>1796</v>
      </c>
      <c r="E776" s="253">
        <v>1</v>
      </c>
      <c r="F776" s="253">
        <v>85</v>
      </c>
      <c r="G776" s="253">
        <v>85</v>
      </c>
    </row>
    <row r="777" spans="1:7" ht="15">
      <c r="A777" s="253" t="s">
        <v>1800</v>
      </c>
      <c r="B777" s="253" t="s">
        <v>1801</v>
      </c>
      <c r="C777" s="254" t="s">
        <v>1802</v>
      </c>
      <c r="D777" s="255" t="s">
        <v>1796</v>
      </c>
      <c r="E777" s="253">
        <v>1</v>
      </c>
      <c r="F777" s="253">
        <v>165</v>
      </c>
      <c r="G777" s="253">
        <v>165</v>
      </c>
    </row>
    <row r="778" spans="1:7" ht="15">
      <c r="A778" s="256"/>
      <c r="B778" s="256"/>
      <c r="C778" s="254"/>
      <c r="D778" s="258"/>
      <c r="E778" s="256"/>
      <c r="F778" s="256"/>
      <c r="G778" s="256"/>
    </row>
    <row r="779" spans="1:7" ht="15">
      <c r="A779" s="256"/>
      <c r="B779" s="256"/>
      <c r="C779" s="248" t="s">
        <v>1803</v>
      </c>
      <c r="D779" s="258"/>
      <c r="E779" s="256"/>
      <c r="F779" s="256"/>
      <c r="G779" s="256"/>
    </row>
    <row r="780" spans="1:7" ht="15">
      <c r="A780" s="256" t="s">
        <v>1804</v>
      </c>
      <c r="B780" s="256" t="s">
        <v>1805</v>
      </c>
      <c r="C780" s="257" t="s">
        <v>1806</v>
      </c>
      <c r="D780" s="255" t="s">
        <v>1807</v>
      </c>
      <c r="E780" s="256">
        <v>1</v>
      </c>
      <c r="F780" s="256">
        <v>100</v>
      </c>
      <c r="G780" s="256">
        <v>138</v>
      </c>
    </row>
    <row r="781" spans="1:7" ht="15">
      <c r="A781" s="253" t="s">
        <v>1808</v>
      </c>
      <c r="B781" s="253" t="s">
        <v>1809</v>
      </c>
      <c r="C781" s="254" t="s">
        <v>1810</v>
      </c>
      <c r="D781" s="255" t="s">
        <v>1807</v>
      </c>
      <c r="E781" s="253">
        <v>1</v>
      </c>
      <c r="F781" s="253">
        <v>1000</v>
      </c>
      <c r="G781" s="253">
        <v>1100</v>
      </c>
    </row>
    <row r="782" spans="1:7" ht="15">
      <c r="A782" s="253" t="s">
        <v>1811</v>
      </c>
      <c r="B782" s="253" t="s">
        <v>1812</v>
      </c>
      <c r="C782" s="254" t="s">
        <v>1813</v>
      </c>
      <c r="D782" s="255" t="s">
        <v>1807</v>
      </c>
      <c r="E782" s="253">
        <v>1</v>
      </c>
      <c r="F782" s="253">
        <v>150</v>
      </c>
      <c r="G782" s="253">
        <v>188</v>
      </c>
    </row>
    <row r="783" spans="1:7" ht="15">
      <c r="A783" s="253" t="s">
        <v>1814</v>
      </c>
      <c r="B783" s="253" t="s">
        <v>1815</v>
      </c>
      <c r="C783" s="254" t="s">
        <v>1816</v>
      </c>
      <c r="D783" s="255" t="s">
        <v>1807</v>
      </c>
      <c r="E783" s="253">
        <v>1</v>
      </c>
      <c r="F783" s="253">
        <v>200</v>
      </c>
      <c r="G783" s="253">
        <v>250</v>
      </c>
    </row>
    <row r="784" spans="1:7" ht="15">
      <c r="A784" s="253" t="s">
        <v>1817</v>
      </c>
      <c r="B784" s="253" t="s">
        <v>1818</v>
      </c>
      <c r="C784" s="254" t="s">
        <v>1819</v>
      </c>
      <c r="D784" s="255" t="s">
        <v>1807</v>
      </c>
      <c r="E784" s="253">
        <v>1</v>
      </c>
      <c r="F784" s="253">
        <v>225</v>
      </c>
      <c r="G784" s="253">
        <v>275</v>
      </c>
    </row>
    <row r="785" spans="1:7" ht="15">
      <c r="A785" s="253" t="s">
        <v>1820</v>
      </c>
      <c r="B785" s="253" t="s">
        <v>1821</v>
      </c>
      <c r="C785" s="254" t="s">
        <v>1822</v>
      </c>
      <c r="D785" s="255" t="s">
        <v>1807</v>
      </c>
      <c r="E785" s="253">
        <v>1</v>
      </c>
      <c r="F785" s="253">
        <v>250</v>
      </c>
      <c r="G785" s="253">
        <v>295</v>
      </c>
    </row>
    <row r="786" spans="1:7" ht="15">
      <c r="A786" s="253" t="s">
        <v>1823</v>
      </c>
      <c r="B786" s="253" t="s">
        <v>1824</v>
      </c>
      <c r="C786" s="254" t="s">
        <v>1825</v>
      </c>
      <c r="D786" s="255" t="s">
        <v>1807</v>
      </c>
      <c r="E786" s="253">
        <v>1</v>
      </c>
      <c r="F786" s="253">
        <v>310</v>
      </c>
      <c r="G786" s="253">
        <v>365</v>
      </c>
    </row>
    <row r="787" spans="1:7" ht="15">
      <c r="A787" s="253" t="s">
        <v>1826</v>
      </c>
      <c r="B787" s="253" t="s">
        <v>1827</v>
      </c>
      <c r="C787" s="254" t="s">
        <v>1828</v>
      </c>
      <c r="D787" s="255" t="s">
        <v>1807</v>
      </c>
      <c r="E787" s="253">
        <v>1</v>
      </c>
      <c r="F787" s="253">
        <v>35</v>
      </c>
      <c r="G787" s="253">
        <v>46</v>
      </c>
    </row>
    <row r="788" spans="1:7" ht="15">
      <c r="A788" s="253" t="s">
        <v>1829</v>
      </c>
      <c r="B788" s="253" t="s">
        <v>1830</v>
      </c>
      <c r="C788" s="254" t="s">
        <v>1831</v>
      </c>
      <c r="D788" s="255" t="s">
        <v>1807</v>
      </c>
      <c r="E788" s="253">
        <v>1</v>
      </c>
      <c r="F788" s="253">
        <v>360</v>
      </c>
      <c r="G788" s="253">
        <v>414</v>
      </c>
    </row>
    <row r="789" spans="1:7" ht="15">
      <c r="A789" s="253" t="s">
        <v>1832</v>
      </c>
      <c r="B789" s="253" t="s">
        <v>1833</v>
      </c>
      <c r="C789" s="254" t="s">
        <v>1834</v>
      </c>
      <c r="D789" s="255" t="s">
        <v>1807</v>
      </c>
      <c r="E789" s="253">
        <v>1</v>
      </c>
      <c r="F789" s="253">
        <v>400</v>
      </c>
      <c r="G789" s="253">
        <v>465</v>
      </c>
    </row>
    <row r="790" spans="1:7" ht="15">
      <c r="A790" s="253" t="s">
        <v>1835</v>
      </c>
      <c r="B790" s="253" t="s">
        <v>1836</v>
      </c>
      <c r="C790" s="254" t="s">
        <v>1837</v>
      </c>
      <c r="D790" s="255" t="s">
        <v>1807</v>
      </c>
      <c r="E790" s="253">
        <v>1</v>
      </c>
      <c r="F790" s="253">
        <v>50</v>
      </c>
      <c r="G790" s="253">
        <v>66</v>
      </c>
    </row>
    <row r="791" spans="1:7" ht="15">
      <c r="A791" s="256" t="s">
        <v>1838</v>
      </c>
      <c r="B791" s="256" t="s">
        <v>1839</v>
      </c>
      <c r="C791" s="257" t="s">
        <v>1840</v>
      </c>
      <c r="D791" s="255" t="s">
        <v>1807</v>
      </c>
      <c r="E791" s="256">
        <v>1</v>
      </c>
      <c r="F791" s="256">
        <v>600</v>
      </c>
      <c r="G791" s="256">
        <v>675</v>
      </c>
    </row>
    <row r="792" spans="1:7" ht="15">
      <c r="A792" s="256" t="s">
        <v>1841</v>
      </c>
      <c r="B792" s="256" t="s">
        <v>1842</v>
      </c>
      <c r="C792" s="257" t="s">
        <v>1843</v>
      </c>
      <c r="D792" s="255" t="s">
        <v>1807</v>
      </c>
      <c r="E792" s="256">
        <v>1</v>
      </c>
      <c r="F792" s="256">
        <v>70</v>
      </c>
      <c r="G792" s="256">
        <v>95</v>
      </c>
    </row>
    <row r="793" spans="1:7" ht="15">
      <c r="A793" s="256" t="s">
        <v>1844</v>
      </c>
      <c r="B793" s="256" t="s">
        <v>1845</v>
      </c>
      <c r="C793" s="257" t="s">
        <v>1846</v>
      </c>
      <c r="D793" s="255" t="s">
        <v>1807</v>
      </c>
      <c r="E793" s="256">
        <v>1</v>
      </c>
      <c r="F793" s="256">
        <v>750</v>
      </c>
      <c r="G793" s="256">
        <v>835</v>
      </c>
    </row>
    <row r="794" spans="1:7" ht="15">
      <c r="A794" s="256"/>
      <c r="B794" s="256"/>
      <c r="C794" s="257"/>
      <c r="D794" s="255"/>
      <c r="E794" s="256"/>
      <c r="F794" s="256"/>
      <c r="G794" s="256"/>
    </row>
    <row r="795" spans="1:7" ht="15">
      <c r="A795" s="253"/>
      <c r="B795" s="253"/>
      <c r="C795" s="248" t="s">
        <v>1847</v>
      </c>
      <c r="D795" s="255"/>
      <c r="E795" s="253"/>
      <c r="F795" s="253"/>
      <c r="G795" s="253"/>
    </row>
    <row r="796" spans="1:7" ht="15">
      <c r="A796" s="253" t="s">
        <v>1848</v>
      </c>
      <c r="B796" s="253" t="s">
        <v>1849</v>
      </c>
      <c r="C796" s="254" t="s">
        <v>1850</v>
      </c>
      <c r="D796" s="255" t="s">
        <v>1807</v>
      </c>
      <c r="E796" s="253">
        <v>1</v>
      </c>
      <c r="F796" s="253">
        <v>100</v>
      </c>
      <c r="G796" s="253">
        <v>128</v>
      </c>
    </row>
    <row r="797" spans="1:7" ht="15">
      <c r="A797" s="253" t="s">
        <v>1851</v>
      </c>
      <c r="B797" s="253" t="s">
        <v>1852</v>
      </c>
      <c r="C797" s="254" t="s">
        <v>1853</v>
      </c>
      <c r="D797" s="255" t="s">
        <v>1807</v>
      </c>
      <c r="E797" s="253">
        <v>1</v>
      </c>
      <c r="F797" s="253">
        <v>1000</v>
      </c>
      <c r="G797" s="253">
        <v>1080</v>
      </c>
    </row>
    <row r="798" spans="1:7" ht="15">
      <c r="A798" s="253" t="s">
        <v>1854</v>
      </c>
      <c r="B798" s="253" t="s">
        <v>1855</v>
      </c>
      <c r="C798" s="254" t="s">
        <v>1856</v>
      </c>
      <c r="D798" s="255" t="s">
        <v>1807</v>
      </c>
      <c r="E798" s="253">
        <v>1</v>
      </c>
      <c r="F798" s="253">
        <v>150</v>
      </c>
      <c r="G798" s="253">
        <v>190</v>
      </c>
    </row>
    <row r="799" spans="1:7" ht="15">
      <c r="A799" s="253" t="s">
        <v>1857</v>
      </c>
      <c r="B799" s="253" t="s">
        <v>1858</v>
      </c>
      <c r="C799" s="254" t="s">
        <v>1859</v>
      </c>
      <c r="D799" s="255" t="s">
        <v>1807</v>
      </c>
      <c r="E799" s="253">
        <v>1</v>
      </c>
      <c r="F799" s="253">
        <v>1500</v>
      </c>
      <c r="G799" s="253">
        <v>1610</v>
      </c>
    </row>
    <row r="800" spans="1:7" ht="15">
      <c r="A800" s="256" t="s">
        <v>1860</v>
      </c>
      <c r="B800" s="256" t="s">
        <v>1861</v>
      </c>
      <c r="C800" s="257" t="s">
        <v>1862</v>
      </c>
      <c r="D800" s="255" t="s">
        <v>1807</v>
      </c>
      <c r="E800" s="256">
        <v>1</v>
      </c>
      <c r="F800" s="256">
        <v>175</v>
      </c>
      <c r="G800" s="256">
        <v>215</v>
      </c>
    </row>
    <row r="801" spans="1:7" ht="15">
      <c r="A801" s="253" t="s">
        <v>1863</v>
      </c>
      <c r="B801" s="253" t="s">
        <v>1864</v>
      </c>
      <c r="C801" s="254" t="s">
        <v>1865</v>
      </c>
      <c r="D801" s="255" t="s">
        <v>1807</v>
      </c>
      <c r="E801" s="253">
        <v>1</v>
      </c>
      <c r="F801" s="253">
        <v>1800</v>
      </c>
      <c r="G801" s="253">
        <v>1875</v>
      </c>
    </row>
    <row r="802" spans="1:7" ht="15">
      <c r="A802" s="253" t="s">
        <v>1866</v>
      </c>
      <c r="B802" s="253" t="s">
        <v>1867</v>
      </c>
      <c r="C802" s="254" t="s">
        <v>1868</v>
      </c>
      <c r="D802" s="255" t="s">
        <v>1807</v>
      </c>
      <c r="E802" s="253">
        <v>1</v>
      </c>
      <c r="F802" s="253">
        <v>200</v>
      </c>
      <c r="G802" s="253">
        <v>232</v>
      </c>
    </row>
    <row r="803" spans="1:7" ht="15">
      <c r="A803" s="253" t="s">
        <v>1869</v>
      </c>
      <c r="B803" s="253" t="s">
        <v>1870</v>
      </c>
      <c r="C803" s="254" t="s">
        <v>1871</v>
      </c>
      <c r="D803" s="255" t="s">
        <v>1807</v>
      </c>
      <c r="E803" s="253">
        <v>1</v>
      </c>
      <c r="F803" s="253">
        <v>250</v>
      </c>
      <c r="G803" s="253">
        <v>295</v>
      </c>
    </row>
    <row r="804" spans="1:7" ht="15">
      <c r="A804" s="253" t="s">
        <v>1872</v>
      </c>
      <c r="B804" s="253" t="s">
        <v>1873</v>
      </c>
      <c r="C804" s="254" t="s">
        <v>1874</v>
      </c>
      <c r="D804" s="255" t="s">
        <v>1807</v>
      </c>
      <c r="E804" s="253">
        <v>1</v>
      </c>
      <c r="F804" s="253">
        <v>32</v>
      </c>
      <c r="G804" s="253">
        <v>43</v>
      </c>
    </row>
    <row r="805" spans="1:7" ht="15">
      <c r="A805" s="253" t="s">
        <v>1875</v>
      </c>
      <c r="B805" s="253" t="s">
        <v>1876</v>
      </c>
      <c r="C805" s="254" t="s">
        <v>1877</v>
      </c>
      <c r="D805" s="255" t="s">
        <v>1807</v>
      </c>
      <c r="E805" s="253">
        <v>1</v>
      </c>
      <c r="F805" s="253">
        <v>300</v>
      </c>
      <c r="G805" s="253">
        <v>342</v>
      </c>
    </row>
    <row r="806" spans="1:7" ht="15">
      <c r="A806" s="253" t="s">
        <v>1878</v>
      </c>
      <c r="B806" s="253" t="s">
        <v>1879</v>
      </c>
      <c r="C806" s="254" t="s">
        <v>1880</v>
      </c>
      <c r="D806" s="255" t="s">
        <v>1807</v>
      </c>
      <c r="E806" s="253">
        <v>1</v>
      </c>
      <c r="F806" s="253">
        <v>320</v>
      </c>
      <c r="G806" s="253">
        <v>365</v>
      </c>
    </row>
    <row r="807" spans="1:7" ht="15">
      <c r="A807" s="253" t="s">
        <v>1881</v>
      </c>
      <c r="B807" s="253" t="s">
        <v>1882</v>
      </c>
      <c r="C807" s="254" t="s">
        <v>1883</v>
      </c>
      <c r="D807" s="255" t="s">
        <v>1807</v>
      </c>
      <c r="E807" s="253">
        <v>1</v>
      </c>
      <c r="F807" s="253">
        <v>350</v>
      </c>
      <c r="G807" s="253">
        <v>400</v>
      </c>
    </row>
    <row r="808" spans="1:7" ht="15">
      <c r="A808" s="253" t="s">
        <v>1884</v>
      </c>
      <c r="B808" s="253" t="s">
        <v>1885</v>
      </c>
      <c r="C808" s="254" t="s">
        <v>1886</v>
      </c>
      <c r="D808" s="255" t="s">
        <v>1807</v>
      </c>
      <c r="E808" s="253">
        <v>1</v>
      </c>
      <c r="F808" s="253">
        <v>360</v>
      </c>
      <c r="G808" s="253">
        <v>430</v>
      </c>
    </row>
    <row r="809" spans="1:7" ht="15">
      <c r="A809" s="253" t="s">
        <v>1887</v>
      </c>
      <c r="B809" s="253" t="s">
        <v>1888</v>
      </c>
      <c r="C809" s="254" t="s">
        <v>1889</v>
      </c>
      <c r="D809" s="255" t="s">
        <v>1807</v>
      </c>
      <c r="E809" s="253">
        <v>1</v>
      </c>
      <c r="F809" s="253">
        <v>400</v>
      </c>
      <c r="G809" s="253">
        <v>458</v>
      </c>
    </row>
    <row r="810" spans="1:7" ht="15">
      <c r="A810" s="253" t="s">
        <v>1890</v>
      </c>
      <c r="B810" s="253" t="s">
        <v>1888</v>
      </c>
      <c r="C810" s="254" t="s">
        <v>1891</v>
      </c>
      <c r="D810" s="255" t="s">
        <v>1807</v>
      </c>
      <c r="E810" s="253">
        <v>2</v>
      </c>
      <c r="F810" s="253">
        <v>400</v>
      </c>
      <c r="G810" s="253">
        <v>916</v>
      </c>
    </row>
    <row r="811" spans="1:7" ht="15">
      <c r="A811" s="253" t="s">
        <v>1892</v>
      </c>
      <c r="B811" s="253" t="s">
        <v>1893</v>
      </c>
      <c r="C811" s="254" t="s">
        <v>1894</v>
      </c>
      <c r="D811" s="255" t="s">
        <v>1807</v>
      </c>
      <c r="E811" s="253">
        <v>1</v>
      </c>
      <c r="F811" s="253">
        <v>450</v>
      </c>
      <c r="G811" s="253">
        <v>508</v>
      </c>
    </row>
    <row r="812" spans="1:7" ht="15">
      <c r="A812" s="253" t="s">
        <v>1895</v>
      </c>
      <c r="B812" s="253" t="s">
        <v>1896</v>
      </c>
      <c r="C812" s="254" t="s">
        <v>1897</v>
      </c>
      <c r="D812" s="255" t="s">
        <v>1807</v>
      </c>
      <c r="E812" s="253">
        <v>1</v>
      </c>
      <c r="F812" s="253">
        <v>35</v>
      </c>
      <c r="G812" s="253">
        <v>44</v>
      </c>
    </row>
    <row r="813" spans="1:7" ht="15">
      <c r="A813" s="253" t="s">
        <v>1898</v>
      </c>
      <c r="B813" s="253" t="s">
        <v>1899</v>
      </c>
      <c r="C813" s="254" t="s">
        <v>1900</v>
      </c>
      <c r="D813" s="255" t="s">
        <v>1807</v>
      </c>
      <c r="E813" s="253">
        <v>1</v>
      </c>
      <c r="F813" s="253">
        <v>50</v>
      </c>
      <c r="G813" s="253">
        <v>72</v>
      </c>
    </row>
    <row r="814" spans="1:7" ht="15">
      <c r="A814" s="253" t="s">
        <v>1901</v>
      </c>
      <c r="B814" s="253" t="s">
        <v>1902</v>
      </c>
      <c r="C814" s="254" t="s">
        <v>1903</v>
      </c>
      <c r="D814" s="255" t="s">
        <v>1807</v>
      </c>
      <c r="E814" s="253">
        <v>1</v>
      </c>
      <c r="F814" s="253">
        <v>70</v>
      </c>
      <c r="G814" s="253">
        <v>95</v>
      </c>
    </row>
    <row r="815" spans="1:7" ht="15">
      <c r="A815" s="253" t="s">
        <v>1904</v>
      </c>
      <c r="B815" s="253" t="s">
        <v>1905</v>
      </c>
      <c r="C815" s="254" t="s">
        <v>1906</v>
      </c>
      <c r="D815" s="255" t="s">
        <v>1807</v>
      </c>
      <c r="E815" s="253">
        <v>1</v>
      </c>
      <c r="F815" s="253">
        <v>750</v>
      </c>
      <c r="G815" s="253">
        <v>850</v>
      </c>
    </row>
    <row r="816" spans="1:7" ht="15">
      <c r="A816" s="253" t="s">
        <v>1907</v>
      </c>
      <c r="B816" s="253" t="s">
        <v>1908</v>
      </c>
      <c r="C816" s="254" t="s">
        <v>1909</v>
      </c>
      <c r="D816" s="255" t="s">
        <v>1910</v>
      </c>
      <c r="E816" s="253">
        <v>1</v>
      </c>
      <c r="F816" s="253">
        <v>100</v>
      </c>
      <c r="G816" s="253">
        <v>118</v>
      </c>
    </row>
    <row r="817" spans="1:7" ht="15">
      <c r="A817" s="253" t="s">
        <v>1911</v>
      </c>
      <c r="B817" s="253" t="s">
        <v>1912</v>
      </c>
      <c r="C817" s="254" t="s">
        <v>1913</v>
      </c>
      <c r="D817" s="255" t="s">
        <v>1910</v>
      </c>
      <c r="E817" s="253">
        <v>1</v>
      </c>
      <c r="F817" s="253">
        <v>150</v>
      </c>
      <c r="G817" s="253">
        <v>170</v>
      </c>
    </row>
    <row r="818" spans="1:7" ht="15">
      <c r="A818" s="253" t="s">
        <v>1914</v>
      </c>
      <c r="B818" s="253" t="s">
        <v>1915</v>
      </c>
      <c r="C818" s="254" t="s">
        <v>1916</v>
      </c>
      <c r="D818" s="255" t="s">
        <v>1910</v>
      </c>
      <c r="E818" s="253">
        <v>1</v>
      </c>
      <c r="F818" s="253">
        <v>175</v>
      </c>
      <c r="G818" s="253">
        <v>194</v>
      </c>
    </row>
    <row r="819" spans="1:7" ht="15">
      <c r="A819" s="253" t="s">
        <v>1917</v>
      </c>
      <c r="B819" s="253" t="s">
        <v>1918</v>
      </c>
      <c r="C819" s="254" t="s">
        <v>1919</v>
      </c>
      <c r="D819" s="255" t="s">
        <v>1910</v>
      </c>
      <c r="E819" s="253">
        <v>1</v>
      </c>
      <c r="F819" s="253">
        <v>200</v>
      </c>
      <c r="G819" s="253">
        <v>219</v>
      </c>
    </row>
    <row r="820" spans="1:7" ht="15">
      <c r="A820" s="253" t="s">
        <v>1920</v>
      </c>
      <c r="B820" s="253" t="s">
        <v>1921</v>
      </c>
      <c r="C820" s="254" t="s">
        <v>1922</v>
      </c>
      <c r="D820" s="255" t="s">
        <v>1910</v>
      </c>
      <c r="E820" s="253">
        <v>1</v>
      </c>
      <c r="F820" s="253">
        <v>250</v>
      </c>
      <c r="G820" s="253">
        <v>275</v>
      </c>
    </row>
    <row r="821" spans="1:7" ht="15">
      <c r="A821" s="253" t="s">
        <v>1923</v>
      </c>
      <c r="B821" s="253" t="s">
        <v>1924</v>
      </c>
      <c r="C821" s="254" t="s">
        <v>1925</v>
      </c>
      <c r="D821" s="255" t="s">
        <v>1910</v>
      </c>
      <c r="E821" s="253">
        <v>1</v>
      </c>
      <c r="F821" s="253">
        <v>300</v>
      </c>
      <c r="G821" s="253">
        <v>324</v>
      </c>
    </row>
    <row r="822" spans="1:7" ht="15">
      <c r="A822" s="253" t="s">
        <v>1926</v>
      </c>
      <c r="B822" s="253" t="s">
        <v>1927</v>
      </c>
      <c r="C822" s="254" t="s">
        <v>1928</v>
      </c>
      <c r="D822" s="255" t="s">
        <v>1910</v>
      </c>
      <c r="E822" s="253">
        <v>1</v>
      </c>
      <c r="F822" s="253">
        <v>320</v>
      </c>
      <c r="G822" s="253">
        <v>349</v>
      </c>
    </row>
    <row r="823" spans="1:7" ht="15">
      <c r="A823" s="253" t="s">
        <v>1929</v>
      </c>
      <c r="B823" s="253" t="s">
        <v>1930</v>
      </c>
      <c r="C823" s="254" t="s">
        <v>1931</v>
      </c>
      <c r="D823" s="255" t="s">
        <v>1910</v>
      </c>
      <c r="E823" s="253">
        <v>1</v>
      </c>
      <c r="F823" s="253">
        <v>350</v>
      </c>
      <c r="G823" s="253">
        <v>380</v>
      </c>
    </row>
    <row r="824" spans="1:7" ht="15">
      <c r="A824" s="253" t="s">
        <v>1932</v>
      </c>
      <c r="B824" s="253" t="s">
        <v>1933</v>
      </c>
      <c r="C824" s="254" t="s">
        <v>1934</v>
      </c>
      <c r="D824" s="255" t="s">
        <v>1910</v>
      </c>
      <c r="E824" s="253">
        <v>1</v>
      </c>
      <c r="F824" s="253">
        <v>400</v>
      </c>
      <c r="G824" s="253">
        <v>435</v>
      </c>
    </row>
    <row r="825" spans="1:7" ht="15">
      <c r="A825" s="253" t="s">
        <v>1935</v>
      </c>
      <c r="B825" s="253" t="s">
        <v>1936</v>
      </c>
      <c r="C825" s="254" t="s">
        <v>1937</v>
      </c>
      <c r="D825" s="255" t="s">
        <v>1910</v>
      </c>
      <c r="E825" s="253">
        <v>1</v>
      </c>
      <c r="F825" s="253">
        <v>450</v>
      </c>
      <c r="G825" s="253">
        <v>485</v>
      </c>
    </row>
    <row r="826" spans="1:7" ht="15">
      <c r="A826" s="253" t="s">
        <v>1938</v>
      </c>
      <c r="B826" s="253" t="s">
        <v>1939</v>
      </c>
      <c r="C826" s="254" t="s">
        <v>1940</v>
      </c>
      <c r="D826" s="255" t="s">
        <v>1910</v>
      </c>
      <c r="E826" s="253">
        <v>1</v>
      </c>
      <c r="F826" s="253">
        <v>750</v>
      </c>
      <c r="G826" s="253">
        <v>805</v>
      </c>
    </row>
    <row r="827" spans="1:7" ht="15">
      <c r="A827" s="253" t="s">
        <v>1941</v>
      </c>
      <c r="B827" s="253" t="s">
        <v>1908</v>
      </c>
      <c r="C827" s="254" t="s">
        <v>1942</v>
      </c>
      <c r="D827" s="255" t="s">
        <v>1943</v>
      </c>
      <c r="E827" s="253">
        <v>1</v>
      </c>
      <c r="F827" s="253">
        <v>100</v>
      </c>
      <c r="G827" s="253">
        <v>128</v>
      </c>
    </row>
    <row r="828" spans="1:7" ht="15">
      <c r="A828" s="253" t="s">
        <v>1944</v>
      </c>
      <c r="B828" s="253" t="s">
        <v>1945</v>
      </c>
      <c r="C828" s="254" t="s">
        <v>1946</v>
      </c>
      <c r="D828" s="255" t="s">
        <v>1943</v>
      </c>
      <c r="E828" s="253">
        <v>1</v>
      </c>
      <c r="F828" s="253">
        <v>1000</v>
      </c>
      <c r="G828" s="253">
        <v>1080</v>
      </c>
    </row>
    <row r="829" spans="1:7" ht="15">
      <c r="A829" s="253" t="s">
        <v>1947</v>
      </c>
      <c r="B829" s="253" t="s">
        <v>1912</v>
      </c>
      <c r="C829" s="254" t="s">
        <v>1948</v>
      </c>
      <c r="D829" s="255" t="s">
        <v>1943</v>
      </c>
      <c r="E829" s="253">
        <v>1</v>
      </c>
      <c r="F829" s="253">
        <v>150</v>
      </c>
      <c r="G829" s="253">
        <v>190</v>
      </c>
    </row>
    <row r="830" spans="1:7" ht="15">
      <c r="A830" s="253" t="s">
        <v>1949</v>
      </c>
      <c r="B830" s="253" t="s">
        <v>1915</v>
      </c>
      <c r="C830" s="254" t="s">
        <v>1950</v>
      </c>
      <c r="D830" s="255" t="s">
        <v>1943</v>
      </c>
      <c r="E830" s="253">
        <v>1</v>
      </c>
      <c r="F830" s="253">
        <v>175</v>
      </c>
      <c r="G830" s="253">
        <v>208</v>
      </c>
    </row>
    <row r="831" spans="1:7" ht="15">
      <c r="A831" s="253" t="s">
        <v>1951</v>
      </c>
      <c r="B831" s="253" t="s">
        <v>1918</v>
      </c>
      <c r="C831" s="254" t="s">
        <v>1952</v>
      </c>
      <c r="D831" s="255" t="s">
        <v>1943</v>
      </c>
      <c r="E831" s="253">
        <v>1</v>
      </c>
      <c r="F831" s="253">
        <v>200</v>
      </c>
      <c r="G831" s="253">
        <v>232</v>
      </c>
    </row>
    <row r="832" spans="1:7" ht="15">
      <c r="A832" s="253" t="s">
        <v>1953</v>
      </c>
      <c r="B832" s="253" t="s">
        <v>1921</v>
      </c>
      <c r="C832" s="254" t="s">
        <v>1954</v>
      </c>
      <c r="D832" s="255" t="s">
        <v>1943</v>
      </c>
      <c r="E832" s="253">
        <v>1</v>
      </c>
      <c r="F832" s="253">
        <v>250</v>
      </c>
      <c r="G832" s="253">
        <v>288</v>
      </c>
    </row>
    <row r="833" spans="1:7" ht="15">
      <c r="A833" s="253" t="s">
        <v>1955</v>
      </c>
      <c r="B833" s="253" t="s">
        <v>1924</v>
      </c>
      <c r="C833" s="254" t="s">
        <v>1956</v>
      </c>
      <c r="D833" s="255" t="s">
        <v>1943</v>
      </c>
      <c r="E833" s="253">
        <v>1</v>
      </c>
      <c r="F833" s="253">
        <v>300</v>
      </c>
      <c r="G833" s="253">
        <v>342</v>
      </c>
    </row>
    <row r="834" spans="1:7" ht="15">
      <c r="A834" s="253" t="s">
        <v>1957</v>
      </c>
      <c r="B834" s="253" t="s">
        <v>1927</v>
      </c>
      <c r="C834" s="254" t="s">
        <v>1958</v>
      </c>
      <c r="D834" s="255" t="s">
        <v>1943</v>
      </c>
      <c r="E834" s="253">
        <v>1</v>
      </c>
      <c r="F834" s="253">
        <v>320</v>
      </c>
      <c r="G834" s="253">
        <v>368</v>
      </c>
    </row>
    <row r="835" spans="1:7" ht="15">
      <c r="A835" s="253" t="s">
        <v>1959</v>
      </c>
      <c r="B835" s="253" t="s">
        <v>1930</v>
      </c>
      <c r="C835" s="254" t="s">
        <v>1960</v>
      </c>
      <c r="D835" s="255" t="s">
        <v>1943</v>
      </c>
      <c r="E835" s="253">
        <v>1</v>
      </c>
      <c r="F835" s="253">
        <v>350</v>
      </c>
      <c r="G835" s="253">
        <v>400</v>
      </c>
    </row>
    <row r="836" spans="1:7" ht="15">
      <c r="A836" s="253" t="s">
        <v>1961</v>
      </c>
      <c r="B836" s="253" t="s">
        <v>1933</v>
      </c>
      <c r="C836" s="254" t="s">
        <v>1962</v>
      </c>
      <c r="D836" s="255" t="s">
        <v>1943</v>
      </c>
      <c r="E836" s="253">
        <v>1</v>
      </c>
      <c r="F836" s="253">
        <v>400</v>
      </c>
      <c r="G836" s="253">
        <v>450</v>
      </c>
    </row>
    <row r="837" spans="1:7" ht="15">
      <c r="A837" s="253" t="s">
        <v>1963</v>
      </c>
      <c r="B837" s="253" t="s">
        <v>1936</v>
      </c>
      <c r="C837" s="254" t="s">
        <v>1964</v>
      </c>
      <c r="D837" s="255" t="s">
        <v>1943</v>
      </c>
      <c r="E837" s="253">
        <v>1</v>
      </c>
      <c r="F837" s="253">
        <v>450</v>
      </c>
      <c r="G837" s="253">
        <v>506</v>
      </c>
    </row>
    <row r="838" spans="1:7" ht="15">
      <c r="A838" s="253" t="s">
        <v>1965</v>
      </c>
      <c r="B838" s="253" t="s">
        <v>1939</v>
      </c>
      <c r="C838" s="254" t="s">
        <v>1966</v>
      </c>
      <c r="D838" s="255" t="s">
        <v>1943</v>
      </c>
      <c r="E838" s="253">
        <v>1</v>
      </c>
      <c r="F838" s="253">
        <v>750</v>
      </c>
      <c r="G838" s="253">
        <v>815</v>
      </c>
    </row>
    <row r="839" spans="1:7" ht="15">
      <c r="A839" s="253"/>
      <c r="B839" s="253"/>
      <c r="C839" s="254"/>
      <c r="D839" s="255"/>
      <c r="E839" s="253"/>
      <c r="F839" s="253"/>
      <c r="G839" s="253"/>
    </row>
    <row r="840" spans="1:7" ht="15">
      <c r="A840" s="253"/>
      <c r="B840" s="253"/>
      <c r="C840" s="248" t="s">
        <v>1967</v>
      </c>
      <c r="D840" s="255"/>
      <c r="E840" s="253"/>
      <c r="F840" s="253"/>
      <c r="G840" s="253"/>
    </row>
    <row r="841" spans="1:7" ht="15">
      <c r="A841" s="253" t="s">
        <v>1968</v>
      </c>
      <c r="B841" s="253" t="s">
        <v>1969</v>
      </c>
      <c r="C841" s="254" t="s">
        <v>1970</v>
      </c>
      <c r="D841" s="255" t="s">
        <v>1807</v>
      </c>
      <c r="E841" s="253">
        <v>1</v>
      </c>
      <c r="F841" s="253">
        <v>100</v>
      </c>
      <c r="G841" s="253">
        <v>125</v>
      </c>
    </row>
    <row r="842" spans="1:7" ht="15">
      <c r="A842" s="253" t="s">
        <v>1971</v>
      </c>
      <c r="B842" s="253" t="s">
        <v>1972</v>
      </c>
      <c r="C842" s="254" t="s">
        <v>1973</v>
      </c>
      <c r="D842" s="255" t="s">
        <v>1807</v>
      </c>
      <c r="E842" s="253">
        <v>1</v>
      </c>
      <c r="F842" s="253">
        <v>1000</v>
      </c>
      <c r="G842" s="253">
        <v>1075</v>
      </c>
    </row>
    <row r="843" spans="1:7" ht="15">
      <c r="A843" s="253" t="s">
        <v>1974</v>
      </c>
      <c r="B843" s="253" t="s">
        <v>1975</v>
      </c>
      <c r="C843" s="254" t="s">
        <v>1976</v>
      </c>
      <c r="D843" s="255" t="s">
        <v>1807</v>
      </c>
      <c r="E843" s="253">
        <v>1</v>
      </c>
      <c r="F843" s="253">
        <v>175</v>
      </c>
      <c r="G843" s="253">
        <v>205</v>
      </c>
    </row>
    <row r="844" spans="1:7" ht="15">
      <c r="A844" s="253" t="s">
        <v>1977</v>
      </c>
      <c r="B844" s="253" t="s">
        <v>1978</v>
      </c>
      <c r="C844" s="254" t="s">
        <v>1979</v>
      </c>
      <c r="D844" s="255" t="s">
        <v>1807</v>
      </c>
      <c r="E844" s="253">
        <v>1</v>
      </c>
      <c r="F844" s="253">
        <v>250</v>
      </c>
      <c r="G844" s="253">
        <v>290</v>
      </c>
    </row>
    <row r="845" spans="1:7" ht="15">
      <c r="A845" s="253" t="s">
        <v>1980</v>
      </c>
      <c r="B845" s="253" t="s">
        <v>1981</v>
      </c>
      <c r="C845" s="254" t="s">
        <v>1982</v>
      </c>
      <c r="D845" s="255" t="s">
        <v>1807</v>
      </c>
      <c r="E845" s="253">
        <v>1</v>
      </c>
      <c r="F845" s="253">
        <v>40</v>
      </c>
      <c r="G845" s="253">
        <v>50</v>
      </c>
    </row>
    <row r="846" spans="1:7" ht="15">
      <c r="A846" s="253" t="s">
        <v>1983</v>
      </c>
      <c r="B846" s="253" t="s">
        <v>1984</v>
      </c>
      <c r="C846" s="254" t="s">
        <v>1985</v>
      </c>
      <c r="D846" s="255" t="s">
        <v>1807</v>
      </c>
      <c r="E846" s="253">
        <v>1</v>
      </c>
      <c r="F846" s="253">
        <v>400</v>
      </c>
      <c r="G846" s="253">
        <v>455</v>
      </c>
    </row>
    <row r="847" spans="1:7" ht="15">
      <c r="A847" s="253" t="s">
        <v>1986</v>
      </c>
      <c r="B847" s="253" t="s">
        <v>1984</v>
      </c>
      <c r="C847" s="254" t="s">
        <v>0</v>
      </c>
      <c r="D847" s="255" t="s">
        <v>1807</v>
      </c>
      <c r="E847" s="253">
        <v>2</v>
      </c>
      <c r="F847" s="253">
        <v>400</v>
      </c>
      <c r="G847" s="253">
        <v>910</v>
      </c>
    </row>
    <row r="848" spans="1:7" ht="15">
      <c r="A848" s="253" t="s">
        <v>1</v>
      </c>
      <c r="B848" s="253" t="s">
        <v>2</v>
      </c>
      <c r="C848" s="254" t="s">
        <v>3</v>
      </c>
      <c r="D848" s="255" t="s">
        <v>1807</v>
      </c>
      <c r="E848" s="253">
        <v>1</v>
      </c>
      <c r="F848" s="253">
        <v>50</v>
      </c>
      <c r="G848" s="253">
        <v>74</v>
      </c>
    </row>
    <row r="849" spans="1:7" ht="15">
      <c r="A849" s="253" t="s">
        <v>4</v>
      </c>
      <c r="B849" s="253" t="s">
        <v>5</v>
      </c>
      <c r="C849" s="254" t="s">
        <v>6</v>
      </c>
      <c r="D849" s="255" t="s">
        <v>1807</v>
      </c>
      <c r="E849" s="253">
        <v>1</v>
      </c>
      <c r="F849" s="253">
        <v>700</v>
      </c>
      <c r="G849" s="253">
        <v>780</v>
      </c>
    </row>
    <row r="850" spans="1:7" ht="15">
      <c r="A850" s="253" t="s">
        <v>7</v>
      </c>
      <c r="B850" s="253" t="s">
        <v>8</v>
      </c>
      <c r="C850" s="254" t="s">
        <v>9</v>
      </c>
      <c r="D850" s="255" t="s">
        <v>1807</v>
      </c>
      <c r="E850" s="253">
        <v>1</v>
      </c>
      <c r="F850" s="253">
        <v>75</v>
      </c>
      <c r="G850" s="253">
        <v>93</v>
      </c>
    </row>
    <row r="851" spans="1:7" ht="15">
      <c r="A851" s="253"/>
      <c r="B851" s="253"/>
      <c r="C851" s="254"/>
      <c r="D851" s="255"/>
      <c r="E851" s="253"/>
      <c r="F851" s="253"/>
      <c r="G851" s="253"/>
    </row>
    <row r="852" spans="1:7" ht="15">
      <c r="A852" s="253"/>
      <c r="B852" s="253"/>
      <c r="C852" s="248" t="s">
        <v>10</v>
      </c>
      <c r="D852" s="255"/>
      <c r="E852" s="253"/>
      <c r="F852" s="253"/>
      <c r="G852" s="253"/>
    </row>
    <row r="853" spans="1:7" ht="15">
      <c r="A853" s="253" t="s">
        <v>11</v>
      </c>
      <c r="B853" s="253" t="s">
        <v>362</v>
      </c>
      <c r="C853" s="261" t="s">
        <v>12</v>
      </c>
      <c r="D853" s="255"/>
      <c r="E853" s="253">
        <v>0</v>
      </c>
      <c r="F853" s="253">
        <v>0</v>
      </c>
      <c r="G853" s="253">
        <v>0</v>
      </c>
    </row>
    <row r="854" spans="1:7" ht="15">
      <c r="A854" s="253"/>
      <c r="B854" s="253"/>
      <c r="C854" s="261"/>
      <c r="D854" s="255"/>
      <c r="E854" s="253"/>
      <c r="F854" s="253"/>
      <c r="G854" s="253"/>
    </row>
    <row r="855" spans="1:7" ht="15">
      <c r="A855" s="253"/>
      <c r="B855" s="253"/>
      <c r="C855" s="248" t="s">
        <v>13</v>
      </c>
      <c r="D855" s="255"/>
      <c r="E855" s="253"/>
      <c r="F855" s="253"/>
      <c r="G855" s="253"/>
    </row>
    <row r="856" spans="1:7" ht="15">
      <c r="A856" s="253" t="s">
        <v>14</v>
      </c>
      <c r="B856" s="253" t="s">
        <v>362</v>
      </c>
      <c r="C856" s="261" t="s">
        <v>15</v>
      </c>
      <c r="D856" s="255"/>
      <c r="E856" s="253">
        <v>0</v>
      </c>
      <c r="F856" s="253">
        <v>0</v>
      </c>
      <c r="G856" s="253">
        <v>0</v>
      </c>
    </row>
    <row r="857" spans="1:7" ht="15">
      <c r="A857" s="1"/>
      <c r="B857" s="1"/>
      <c r="C857" s="107"/>
      <c r="D857" s="2"/>
      <c r="E857" s="1"/>
      <c r="F857" s="1"/>
      <c r="G857" s="1"/>
    </row>
    <row r="858" spans="1:7" ht="15">
      <c r="A858" s="24"/>
      <c r="B858" s="24"/>
      <c r="C858" s="32" t="s">
        <v>2116</v>
      </c>
      <c r="D858" s="25"/>
      <c r="E858" s="24"/>
      <c r="F858" s="24"/>
      <c r="G858" s="24"/>
    </row>
    <row r="859" spans="1:7" ht="15">
      <c r="A859" s="200" t="s">
        <v>2117</v>
      </c>
      <c r="B859" s="200"/>
      <c r="C859" s="221" t="str">
        <f>'User Input'!J4</f>
        <v>Edit</v>
      </c>
      <c r="D859" s="201"/>
      <c r="E859" s="200"/>
      <c r="F859" s="200"/>
      <c r="G859" s="222" t="str">
        <f>'User Input'!K4</f>
        <v>Edit</v>
      </c>
    </row>
    <row r="860" spans="1:7" ht="15">
      <c r="A860" s="200" t="s">
        <v>2118</v>
      </c>
      <c r="B860" s="200"/>
      <c r="C860" s="221" t="str">
        <f>'User Input'!J5</f>
        <v>Edit</v>
      </c>
      <c r="D860" s="201"/>
      <c r="E860" s="200"/>
      <c r="F860" s="200"/>
      <c r="G860" s="222" t="str">
        <f>'User Input'!K5</f>
        <v>Edit</v>
      </c>
    </row>
    <row r="861" spans="1:7" ht="15">
      <c r="A861" s="200" t="s">
        <v>2119</v>
      </c>
      <c r="B861" s="200"/>
      <c r="C861" s="221" t="str">
        <f>'User Input'!J6</f>
        <v>Edit</v>
      </c>
      <c r="D861" s="201"/>
      <c r="E861" s="200"/>
      <c r="F861" s="200"/>
      <c r="G861" s="222" t="str">
        <f>'User Input'!K6</f>
        <v>Edit</v>
      </c>
    </row>
    <row r="862" spans="1:7" ht="15">
      <c r="A862" s="200" t="s">
        <v>2120</v>
      </c>
      <c r="B862" s="200"/>
      <c r="C862" s="221" t="str">
        <f>'User Input'!J7</f>
        <v>Edit</v>
      </c>
      <c r="D862" s="201"/>
      <c r="E862" s="200"/>
      <c r="F862" s="200"/>
      <c r="G862" s="222" t="str">
        <f>'User Input'!K7</f>
        <v>Edit</v>
      </c>
    </row>
    <row r="863" spans="1:7" ht="15">
      <c r="A863" s="200" t="s">
        <v>2121</v>
      </c>
      <c r="B863" s="200"/>
      <c r="C863" s="221" t="str">
        <f>'User Input'!J8</f>
        <v>Edit</v>
      </c>
      <c r="D863" s="201"/>
      <c r="E863" s="200"/>
      <c r="F863" s="200"/>
      <c r="G863" s="222" t="str">
        <f>'User Input'!K8</f>
        <v>Edit</v>
      </c>
    </row>
    <row r="864" spans="1:7" ht="15">
      <c r="A864" s="200" t="s">
        <v>2122</v>
      </c>
      <c r="B864" s="200"/>
      <c r="C864" s="221" t="str">
        <f>'User Input'!J9</f>
        <v>Edit</v>
      </c>
      <c r="D864" s="201"/>
      <c r="E864" s="200"/>
      <c r="F864" s="200"/>
      <c r="G864" s="222" t="str">
        <f>'User Input'!K9</f>
        <v>Edit</v>
      </c>
    </row>
    <row r="865" spans="1:7" ht="15">
      <c r="A865" s="200" t="s">
        <v>2123</v>
      </c>
      <c r="B865" s="200"/>
      <c r="C865" s="221" t="str">
        <f>'User Input'!J10</f>
        <v>Edit</v>
      </c>
      <c r="D865" s="201"/>
      <c r="E865" s="200"/>
      <c r="F865" s="200"/>
      <c r="G865" s="222" t="str">
        <f>'User Input'!K10</f>
        <v>Edit</v>
      </c>
    </row>
    <row r="866" spans="1:7" ht="15">
      <c r="A866" s="200" t="s">
        <v>2124</v>
      </c>
      <c r="B866" s="200"/>
      <c r="C866" s="221" t="str">
        <f>'User Input'!J11</f>
        <v>Edit</v>
      </c>
      <c r="D866" s="201"/>
      <c r="E866" s="200"/>
      <c r="F866" s="200"/>
      <c r="G866" s="222" t="str">
        <f>'User Input'!K11</f>
        <v>Edit</v>
      </c>
    </row>
    <row r="867" spans="1:7" ht="15">
      <c r="A867" s="200" t="s">
        <v>2125</v>
      </c>
      <c r="B867" s="200"/>
      <c r="C867" s="221" t="str">
        <f>'User Input'!J12</f>
        <v>Edit</v>
      </c>
      <c r="D867" s="201"/>
      <c r="E867" s="200"/>
      <c r="F867" s="200"/>
      <c r="G867" s="222" t="str">
        <f>'User Input'!K12</f>
        <v>Edit</v>
      </c>
    </row>
    <row r="868" spans="1:7" ht="15">
      <c r="A868" s="200" t="s">
        <v>2126</v>
      </c>
      <c r="B868" s="200"/>
      <c r="C868" s="221" t="str">
        <f>'User Input'!J13</f>
        <v>Edit</v>
      </c>
      <c r="D868" s="201"/>
      <c r="E868" s="200"/>
      <c r="F868" s="200"/>
      <c r="G868" s="222" t="str">
        <f>'User Input'!K13</f>
        <v>Edit</v>
      </c>
    </row>
    <row r="869" spans="1:7" ht="15">
      <c r="A869" s="200" t="s">
        <v>2127</v>
      </c>
      <c r="B869" s="200"/>
      <c r="C869" s="221" t="str">
        <f>'User Input'!J14</f>
        <v>Edit</v>
      </c>
      <c r="D869" s="201"/>
      <c r="E869" s="200"/>
      <c r="F869" s="200"/>
      <c r="G869" s="222" t="str">
        <f>'User Input'!K14</f>
        <v>Edit</v>
      </c>
    </row>
    <row r="870" spans="1:7" ht="15">
      <c r="A870" s="200" t="s">
        <v>2128</v>
      </c>
      <c r="B870" s="200"/>
      <c r="C870" s="221" t="str">
        <f>'User Input'!J15</f>
        <v>Edit</v>
      </c>
      <c r="D870" s="201"/>
      <c r="E870" s="200"/>
      <c r="F870" s="200"/>
      <c r="G870" s="222" t="str">
        <f>'User Input'!K15</f>
        <v>Edit</v>
      </c>
    </row>
    <row r="871" spans="1:7" ht="15">
      <c r="A871" s="200" t="s">
        <v>2129</v>
      </c>
      <c r="B871" s="200"/>
      <c r="C871" s="221" t="str">
        <f>'User Input'!J16</f>
        <v>Edit</v>
      </c>
      <c r="D871" s="201"/>
      <c r="E871" s="200"/>
      <c r="F871" s="200"/>
      <c r="G871" s="222" t="str">
        <f>'User Input'!K16</f>
        <v>Edit</v>
      </c>
    </row>
    <row r="872" spans="1:7" ht="15">
      <c r="A872" s="200" t="s">
        <v>2130</v>
      </c>
      <c r="B872" s="200"/>
      <c r="C872" s="221" t="str">
        <f>'User Input'!J17</f>
        <v>Edit</v>
      </c>
      <c r="D872" s="201"/>
      <c r="E872" s="200"/>
      <c r="F872" s="200"/>
      <c r="G872" s="222" t="str">
        <f>'User Input'!K17</f>
        <v>Edit</v>
      </c>
    </row>
    <row r="873" spans="1:7" ht="15">
      <c r="A873" s="200" t="s">
        <v>2131</v>
      </c>
      <c r="B873" s="200"/>
      <c r="C873" s="221" t="str">
        <f>'User Input'!J18</f>
        <v>Edit</v>
      </c>
      <c r="D873" s="201"/>
      <c r="E873" s="200"/>
      <c r="F873" s="200"/>
      <c r="G873" s="222" t="str">
        <f>'User Input'!K18</f>
        <v>Edit</v>
      </c>
    </row>
    <row r="874" spans="1:7" ht="15">
      <c r="A874" s="200" t="s">
        <v>2132</v>
      </c>
      <c r="B874" s="200"/>
      <c r="C874" s="221" t="str">
        <f>'User Input'!J19</f>
        <v>Edit</v>
      </c>
      <c r="D874" s="201"/>
      <c r="E874" s="200"/>
      <c r="F874" s="200"/>
      <c r="G874" s="222" t="str">
        <f>'User Input'!K19</f>
        <v>Edit</v>
      </c>
    </row>
    <row r="875" spans="1:7" ht="15">
      <c r="A875" s="200" t="s">
        <v>2133</v>
      </c>
      <c r="B875" s="200"/>
      <c r="C875" s="221" t="str">
        <f>'User Input'!J20</f>
        <v>Edit</v>
      </c>
      <c r="D875" s="201"/>
      <c r="E875" s="200"/>
      <c r="F875" s="200"/>
      <c r="G875" s="222" t="str">
        <f>'User Input'!K20</f>
        <v>Edit</v>
      </c>
    </row>
    <row r="876" spans="1:7" ht="15">
      <c r="A876" s="200" t="s">
        <v>2134</v>
      </c>
      <c r="B876" s="200"/>
      <c r="C876" s="221" t="str">
        <f>'User Input'!J21</f>
        <v>Edit</v>
      </c>
      <c r="D876" s="201"/>
      <c r="E876" s="200"/>
      <c r="F876" s="200"/>
      <c r="G876" s="222" t="str">
        <f>'User Input'!K21</f>
        <v>Edit</v>
      </c>
    </row>
    <row r="877" spans="1:7" ht="15">
      <c r="A877" s="200" t="s">
        <v>2135</v>
      </c>
      <c r="B877" s="200"/>
      <c r="C877" s="221" t="str">
        <f>'User Input'!J22</f>
        <v>Edit</v>
      </c>
      <c r="D877" s="201"/>
      <c r="E877" s="200"/>
      <c r="F877" s="200"/>
      <c r="G877" s="222" t="str">
        <f>'User Input'!K22</f>
        <v>Edit</v>
      </c>
    </row>
    <row r="878" spans="1:7" ht="15">
      <c r="A878" s="200" t="s">
        <v>2136</v>
      </c>
      <c r="B878" s="200"/>
      <c r="C878" s="221" t="str">
        <f>'User Input'!J23</f>
        <v>Edit</v>
      </c>
      <c r="D878" s="201"/>
      <c r="E878" s="200"/>
      <c r="F878" s="200"/>
      <c r="G878" s="222" t="str">
        <f>'User Input'!K23</f>
        <v>Edit</v>
      </c>
    </row>
    <row r="879" spans="1:7" ht="15">
      <c r="A879" s="200" t="s">
        <v>2137</v>
      </c>
      <c r="B879" s="200"/>
      <c r="C879" s="221" t="str">
        <f>'User Input'!J24</f>
        <v>Edit</v>
      </c>
      <c r="D879" s="201"/>
      <c r="E879" s="200"/>
      <c r="F879" s="200"/>
      <c r="G879" s="222" t="str">
        <f>'User Input'!K24</f>
        <v>Edit</v>
      </c>
    </row>
    <row r="880" spans="1:7" ht="15">
      <c r="A880" s="200" t="s">
        <v>2138</v>
      </c>
      <c r="B880" s="200"/>
      <c r="C880" s="221" t="str">
        <f>'User Input'!J25</f>
        <v>Edit</v>
      </c>
      <c r="D880" s="201"/>
      <c r="E880" s="200"/>
      <c r="F880" s="200"/>
      <c r="G880" s="222" t="str">
        <f>'User Input'!K25</f>
        <v>Edit</v>
      </c>
    </row>
    <row r="881" spans="1:7" ht="15">
      <c r="A881" s="200" t="s">
        <v>2139</v>
      </c>
      <c r="B881" s="200"/>
      <c r="C881" s="221" t="str">
        <f>'User Input'!J26</f>
        <v>Edit</v>
      </c>
      <c r="D881" s="201"/>
      <c r="E881" s="200"/>
      <c r="F881" s="200"/>
      <c r="G881" s="222" t="str">
        <f>'User Input'!K26</f>
        <v>Edit</v>
      </c>
    </row>
    <row r="882" spans="1:7" ht="15">
      <c r="A882" s="200" t="s">
        <v>2140</v>
      </c>
      <c r="B882" s="200"/>
      <c r="C882" s="221" t="str">
        <f>'User Input'!J27</f>
        <v>Edit</v>
      </c>
      <c r="D882" s="201"/>
      <c r="E882" s="200"/>
      <c r="F882" s="200"/>
      <c r="G882" s="222" t="str">
        <f>'User Input'!K27</f>
        <v>Edit</v>
      </c>
    </row>
    <row r="883" spans="1:7" ht="15">
      <c r="A883" s="200" t="s">
        <v>2141</v>
      </c>
      <c r="B883" s="200"/>
      <c r="C883" s="221" t="str">
        <f>'User Input'!J28</f>
        <v>Edit</v>
      </c>
      <c r="D883" s="201"/>
      <c r="E883" s="200"/>
      <c r="F883" s="200"/>
      <c r="G883" s="222" t="str">
        <f>'User Input'!K28</f>
        <v>Edit</v>
      </c>
    </row>
    <row r="884" spans="1:7" ht="15">
      <c r="A884" s="200" t="s">
        <v>2228</v>
      </c>
      <c r="B884" s="200"/>
      <c r="C884" s="221" t="str">
        <f>'User Input'!J29</f>
        <v>Edit</v>
      </c>
      <c r="D884" s="201"/>
      <c r="E884" s="200"/>
      <c r="F884" s="200"/>
      <c r="G884" s="222" t="str">
        <f>'User Input'!K29</f>
        <v>Edit</v>
      </c>
    </row>
    <row r="885" spans="1:7" ht="15">
      <c r="A885" s="200" t="s">
        <v>2229</v>
      </c>
      <c r="B885" s="200"/>
      <c r="C885" s="221" t="str">
        <f>'User Input'!J30</f>
        <v>Edit</v>
      </c>
      <c r="D885" s="201"/>
      <c r="E885" s="200"/>
      <c r="F885" s="200"/>
      <c r="G885" s="222" t="str">
        <f>'User Input'!K30</f>
        <v>Edit</v>
      </c>
    </row>
    <row r="886" spans="1:7" ht="15">
      <c r="A886" s="200" t="s">
        <v>2230</v>
      </c>
      <c r="B886" s="200"/>
      <c r="C886" s="221" t="str">
        <f>'User Input'!J31</f>
        <v>Edit</v>
      </c>
      <c r="D886" s="201"/>
      <c r="E886" s="200"/>
      <c r="F886" s="200"/>
      <c r="G886" s="222" t="str">
        <f>'User Input'!K31</f>
        <v>Edit</v>
      </c>
    </row>
    <row r="887" spans="1:7" ht="15">
      <c r="A887" s="200" t="s">
        <v>2231</v>
      </c>
      <c r="B887" s="200"/>
      <c r="C887" s="221" t="str">
        <f>'User Input'!J32</f>
        <v>Edit</v>
      </c>
      <c r="D887" s="201"/>
      <c r="E887" s="200"/>
      <c r="F887" s="200"/>
      <c r="G887" s="222" t="str">
        <f>'User Input'!K32</f>
        <v>Edit</v>
      </c>
    </row>
    <row r="888" spans="1:7" ht="15">
      <c r="A888" s="200" t="s">
        <v>2232</v>
      </c>
      <c r="B888" s="200"/>
      <c r="C888" s="221" t="str">
        <f>'User Input'!J33</f>
        <v>Edit</v>
      </c>
      <c r="D888" s="201"/>
      <c r="E888" s="200"/>
      <c r="F888" s="200"/>
      <c r="G888" s="222" t="str">
        <f>'User Input'!K33</f>
        <v>Edit</v>
      </c>
    </row>
    <row r="889" spans="1:7" ht="15">
      <c r="A889" s="200" t="s">
        <v>2233</v>
      </c>
      <c r="B889" s="200"/>
      <c r="C889" s="221" t="str">
        <f>'User Input'!J34</f>
        <v>Edit</v>
      </c>
      <c r="D889" s="201"/>
      <c r="E889" s="200"/>
      <c r="F889" s="200"/>
      <c r="G889" s="222" t="str">
        <f>'User Input'!K34</f>
        <v>Edit</v>
      </c>
    </row>
    <row r="890" spans="1:7" ht="15">
      <c r="A890" s="200" t="s">
        <v>2234</v>
      </c>
      <c r="B890" s="200"/>
      <c r="C890" s="221" t="str">
        <f>'User Input'!J35</f>
        <v>Edit</v>
      </c>
      <c r="D890" s="201"/>
      <c r="E890" s="200"/>
      <c r="F890" s="200"/>
      <c r="G890" s="222" t="str">
        <f>'User Input'!K35</f>
        <v>Edit</v>
      </c>
    </row>
    <row r="891" spans="1:7" ht="15">
      <c r="A891" s="200" t="s">
        <v>2235</v>
      </c>
      <c r="B891" s="200"/>
      <c r="C891" s="221" t="str">
        <f>'User Input'!J36</f>
        <v>Edit</v>
      </c>
      <c r="D891" s="201"/>
      <c r="E891" s="200"/>
      <c r="F891" s="200"/>
      <c r="G891" s="222" t="str">
        <f>'User Input'!K36</f>
        <v>Edit</v>
      </c>
    </row>
    <row r="892" spans="1:7" ht="15">
      <c r="A892" s="200" t="s">
        <v>2236</v>
      </c>
      <c r="B892" s="200"/>
      <c r="C892" s="221" t="str">
        <f>'User Input'!J37</f>
        <v>Edit</v>
      </c>
      <c r="D892" s="201"/>
      <c r="E892" s="200"/>
      <c r="F892" s="200"/>
      <c r="G892" s="222" t="str">
        <f>'User Input'!K37</f>
        <v>Edit</v>
      </c>
    </row>
    <row r="893" spans="1:7" ht="15">
      <c r="A893" s="200" t="s">
        <v>2237</v>
      </c>
      <c r="B893" s="200"/>
      <c r="C893" s="221" t="str">
        <f>'User Input'!J38</f>
        <v>Edit</v>
      </c>
      <c r="D893" s="201"/>
      <c r="E893" s="200"/>
      <c r="F893" s="200"/>
      <c r="G893" s="222" t="str">
        <f>'User Input'!K38</f>
        <v>Edit</v>
      </c>
    </row>
    <row r="894" spans="1:7" ht="15">
      <c r="A894" s="200" t="s">
        <v>2238</v>
      </c>
      <c r="B894" s="200"/>
      <c r="C894" s="221" t="str">
        <f>'User Input'!J39</f>
        <v>Edit</v>
      </c>
      <c r="D894" s="201"/>
      <c r="E894" s="200"/>
      <c r="F894" s="200"/>
      <c r="G894" s="222" t="str">
        <f>'User Input'!K39</f>
        <v>Edit</v>
      </c>
    </row>
    <row r="895" spans="1:7" ht="15">
      <c r="A895" s="200" t="s">
        <v>2239</v>
      </c>
      <c r="B895" s="200"/>
      <c r="C895" s="221" t="str">
        <f>'User Input'!J40</f>
        <v>Edit</v>
      </c>
      <c r="D895" s="201"/>
      <c r="E895" s="200"/>
      <c r="F895" s="200"/>
      <c r="G895" s="222" t="str">
        <f>'User Input'!K40</f>
        <v>Edit</v>
      </c>
    </row>
    <row r="896" spans="1:7" ht="15">
      <c r="A896" s="200" t="s">
        <v>2240</v>
      </c>
      <c r="B896" s="200"/>
      <c r="C896" s="221" t="str">
        <f>'User Input'!J41</f>
        <v>Edit</v>
      </c>
      <c r="D896" s="201"/>
      <c r="E896" s="200"/>
      <c r="F896" s="200"/>
      <c r="G896" s="222" t="str">
        <f>'User Input'!K41</f>
        <v>Edit</v>
      </c>
    </row>
    <row r="897" spans="1:7" ht="15">
      <c r="A897" s="200" t="s">
        <v>2241</v>
      </c>
      <c r="B897" s="200"/>
      <c r="C897" s="221" t="str">
        <f>'User Input'!J42</f>
        <v>Edit</v>
      </c>
      <c r="D897" s="201"/>
      <c r="E897" s="200"/>
      <c r="F897" s="200"/>
      <c r="G897" s="222" t="str">
        <f>'User Input'!K42</f>
        <v>Edit</v>
      </c>
    </row>
    <row r="898" spans="1:7" ht="15">
      <c r="A898" s="200" t="s">
        <v>2242</v>
      </c>
      <c r="B898" s="200"/>
      <c r="C898" s="221" t="str">
        <f>'User Input'!J43</f>
        <v>Edit</v>
      </c>
      <c r="D898" s="201"/>
      <c r="E898" s="200"/>
      <c r="F898" s="200"/>
      <c r="G898" s="222" t="str">
        <f>'User Input'!K43</f>
        <v>Edit</v>
      </c>
    </row>
    <row r="899" spans="1:7" ht="15">
      <c r="A899" s="200" t="s">
        <v>2243</v>
      </c>
      <c r="B899" s="200"/>
      <c r="C899" s="221" t="str">
        <f>'User Input'!J44</f>
        <v>Edit</v>
      </c>
      <c r="D899" s="201"/>
      <c r="E899" s="200"/>
      <c r="F899" s="200"/>
      <c r="G899" s="222" t="str">
        <f>'User Input'!K44</f>
        <v>Edit</v>
      </c>
    </row>
    <row r="900" spans="1:7" ht="15">
      <c r="A900" s="200" t="s">
        <v>2244</v>
      </c>
      <c r="B900" s="200"/>
      <c r="C900" s="221" t="str">
        <f>'User Input'!J45</f>
        <v>Edit</v>
      </c>
      <c r="D900" s="201"/>
      <c r="E900" s="200"/>
      <c r="F900" s="200"/>
      <c r="G900" s="222" t="str">
        <f>'User Input'!K45</f>
        <v>Edit</v>
      </c>
    </row>
    <row r="901" spans="1:7" ht="15">
      <c r="A901" s="200" t="s">
        <v>2245</v>
      </c>
      <c r="B901" s="200"/>
      <c r="C901" s="221" t="str">
        <f>'User Input'!J46</f>
        <v>Edit</v>
      </c>
      <c r="D901" s="201"/>
      <c r="E901" s="200"/>
      <c r="F901" s="200"/>
      <c r="G901" s="222" t="str">
        <f>'User Input'!K46</f>
        <v>Edit</v>
      </c>
    </row>
    <row r="902" spans="1:7" ht="15">
      <c r="A902" s="200" t="s">
        <v>2246</v>
      </c>
      <c r="B902" s="200"/>
      <c r="C902" s="221" t="str">
        <f>'User Input'!J47</f>
        <v>Edit</v>
      </c>
      <c r="D902" s="201"/>
      <c r="E902" s="200"/>
      <c r="F902" s="200"/>
      <c r="G902" s="222" t="str">
        <f>'User Input'!K47</f>
        <v>Edit</v>
      </c>
    </row>
    <row r="903" spans="1:7" ht="15">
      <c r="A903" s="200" t="s">
        <v>2247</v>
      </c>
      <c r="B903" s="200"/>
      <c r="C903" s="221" t="str">
        <f>'User Input'!J48</f>
        <v>Edit</v>
      </c>
      <c r="D903" s="201"/>
      <c r="E903" s="200"/>
      <c r="F903" s="200"/>
      <c r="G903" s="222" t="str">
        <f>'User Input'!K48</f>
        <v>Edit</v>
      </c>
    </row>
    <row r="904" spans="1:7" ht="15">
      <c r="A904" s="200" t="s">
        <v>2248</v>
      </c>
      <c r="B904" s="200"/>
      <c r="C904" s="221" t="str">
        <f>'User Input'!J49</f>
        <v>Edit</v>
      </c>
      <c r="D904" s="201"/>
      <c r="E904" s="200"/>
      <c r="F904" s="200"/>
      <c r="G904" s="222" t="str">
        <f>'User Input'!K49</f>
        <v>Edit</v>
      </c>
    </row>
    <row r="905" spans="1:7" ht="15">
      <c r="A905" s="200" t="s">
        <v>2249</v>
      </c>
      <c r="B905" s="200"/>
      <c r="C905" s="221" t="str">
        <f>'User Input'!J50</f>
        <v>Edit</v>
      </c>
      <c r="D905" s="201"/>
      <c r="E905" s="200"/>
      <c r="F905" s="200"/>
      <c r="G905" s="222" t="str">
        <f>'User Input'!K50</f>
        <v>Edit</v>
      </c>
    </row>
    <row r="906" spans="1:7" ht="15">
      <c r="A906" s="200" t="s">
        <v>2250</v>
      </c>
      <c r="B906" s="200"/>
      <c r="C906" s="221" t="str">
        <f>'User Input'!J51</f>
        <v>Edit</v>
      </c>
      <c r="D906" s="201"/>
      <c r="E906" s="200"/>
      <c r="F906" s="200"/>
      <c r="G906" s="222" t="str">
        <f>'User Input'!K51</f>
        <v>Edit</v>
      </c>
    </row>
    <row r="907" spans="1:7" ht="15">
      <c r="A907" s="200" t="s">
        <v>2251</v>
      </c>
      <c r="B907" s="200"/>
      <c r="C907" s="221" t="str">
        <f>'User Input'!J52</f>
        <v>Edit</v>
      </c>
      <c r="D907" s="201"/>
      <c r="E907" s="200"/>
      <c r="F907" s="200"/>
      <c r="G907" s="222" t="str">
        <f>'User Input'!K52</f>
        <v>Edit</v>
      </c>
    </row>
    <row r="908" spans="1:7" ht="15">
      <c r="A908" s="200" t="s">
        <v>2252</v>
      </c>
      <c r="B908" s="200"/>
      <c r="C908" s="221" t="str">
        <f>'User Input'!J53</f>
        <v>Edit</v>
      </c>
      <c r="D908" s="201"/>
      <c r="E908" s="200"/>
      <c r="F908" s="200"/>
      <c r="G908" s="222" t="str">
        <f>'User Input'!K53</f>
        <v>Edit</v>
      </c>
    </row>
  </sheetData>
  <sheetProtection autoFilter="0"/>
  <autoFilter ref="A3:G3"/>
  <mergeCells count="1">
    <mergeCell ref="A1:G1"/>
  </mergeCells>
  <printOptions gridLines="1"/>
  <pageMargins left="1" right="1" top="1" bottom="1" header="0.5" footer="0.5"/>
  <pageSetup fitToHeight="0" fitToWidth="1" horizontalDpi="600" verticalDpi="600" orientation="landscape" scale="62" r:id="rId2"/>
  <drawing r:id="rId1"/>
</worksheet>
</file>

<file path=xl/worksheets/sheet6.xml><?xml version="1.0" encoding="utf-8"?>
<worksheet xmlns="http://schemas.openxmlformats.org/spreadsheetml/2006/main" xmlns:r="http://schemas.openxmlformats.org/officeDocument/2006/relationships">
  <dimension ref="A1:I32"/>
  <sheetViews>
    <sheetView zoomScale="85" zoomScaleNormal="85" zoomScalePageLayoutView="0" workbookViewId="0" topLeftCell="A1">
      <selection activeCell="A1" sqref="A1:G1"/>
    </sheetView>
  </sheetViews>
  <sheetFormatPr defaultColWidth="9.140625" defaultRowHeight="12.75"/>
  <cols>
    <col min="1" max="1" width="24.140625" style="0" bestFit="1" customWidth="1"/>
    <col min="2" max="2" width="20.8515625" style="0" bestFit="1" customWidth="1"/>
    <col min="3" max="3" width="110.28125" style="0" bestFit="1" customWidth="1"/>
    <col min="4" max="4" width="11.8515625" style="0" customWidth="1"/>
    <col min="5" max="5" width="7.140625" style="0" customWidth="1"/>
    <col min="6" max="6" width="7.28125" style="0" customWidth="1"/>
    <col min="7" max="7" width="7.140625" style="0" customWidth="1"/>
    <col min="8" max="8" width="13.421875" style="0" customWidth="1"/>
    <col min="9" max="9" width="22.00390625" style="0" bestFit="1" customWidth="1"/>
  </cols>
  <sheetData>
    <row r="1" spans="1:7" s="36" customFormat="1" ht="31.5" customHeight="1">
      <c r="A1" s="396" t="s">
        <v>2330</v>
      </c>
      <c r="B1" s="397"/>
      <c r="C1" s="397"/>
      <c r="D1" s="397"/>
      <c r="E1" s="397"/>
      <c r="F1" s="397"/>
      <c r="G1" s="397"/>
    </row>
    <row r="2" s="36" customFormat="1" ht="15">
      <c r="C2" s="106" t="s">
        <v>753</v>
      </c>
    </row>
    <row r="3" spans="1:9" s="36" customFormat="1" ht="45.75" thickBot="1">
      <c r="A3" s="240" t="s">
        <v>25</v>
      </c>
      <c r="B3" s="241" t="s">
        <v>26</v>
      </c>
      <c r="C3" s="242" t="s">
        <v>27</v>
      </c>
      <c r="D3" s="243" t="s">
        <v>28</v>
      </c>
      <c r="E3" s="244" t="s">
        <v>29</v>
      </c>
      <c r="F3" s="244" t="s">
        <v>30</v>
      </c>
      <c r="G3" s="245" t="s">
        <v>31</v>
      </c>
      <c r="H3" s="330" t="s">
        <v>2271</v>
      </c>
      <c r="I3" s="331" t="s">
        <v>2272</v>
      </c>
    </row>
    <row r="4" spans="1:9" s="36" customFormat="1" ht="15">
      <c r="A4" s="246"/>
      <c r="B4" s="247"/>
      <c r="C4" s="345" t="s">
        <v>2331</v>
      </c>
      <c r="D4" s="249"/>
      <c r="E4" s="250"/>
      <c r="F4" s="250"/>
      <c r="G4" s="342"/>
      <c r="H4" s="343"/>
      <c r="I4" s="344"/>
    </row>
    <row r="5" spans="1:9" s="36" customFormat="1" ht="15">
      <c r="A5" s="253" t="s">
        <v>2273</v>
      </c>
      <c r="B5" s="253" t="s">
        <v>236</v>
      </c>
      <c r="C5" s="254" t="s">
        <v>2274</v>
      </c>
      <c r="D5" s="255" t="s">
        <v>178</v>
      </c>
      <c r="E5" s="253">
        <v>3</v>
      </c>
      <c r="F5" s="253">
        <v>25</v>
      </c>
      <c r="G5" s="253">
        <v>104</v>
      </c>
      <c r="H5" s="329">
        <v>40255</v>
      </c>
      <c r="I5" s="329" t="s">
        <v>2275</v>
      </c>
    </row>
    <row r="6" spans="1:9" s="36" customFormat="1" ht="15">
      <c r="A6" s="253" t="s">
        <v>2276</v>
      </c>
      <c r="B6" s="253" t="s">
        <v>236</v>
      </c>
      <c r="C6" s="254" t="s">
        <v>2274</v>
      </c>
      <c r="D6" s="255" t="s">
        <v>33</v>
      </c>
      <c r="E6" s="253">
        <v>3</v>
      </c>
      <c r="F6" s="253">
        <v>25</v>
      </c>
      <c r="G6" s="253">
        <v>76</v>
      </c>
      <c r="H6" s="259">
        <v>40255</v>
      </c>
      <c r="I6" s="252" t="s">
        <v>2277</v>
      </c>
    </row>
    <row r="7" spans="1:9" ht="15">
      <c r="A7" s="253" t="s">
        <v>2278</v>
      </c>
      <c r="B7" s="253" t="s">
        <v>236</v>
      </c>
      <c r="C7" s="254" t="s">
        <v>2279</v>
      </c>
      <c r="D7" s="255" t="s">
        <v>178</v>
      </c>
      <c r="E7" s="253">
        <v>4</v>
      </c>
      <c r="F7" s="253">
        <v>25</v>
      </c>
      <c r="G7" s="253">
        <v>132</v>
      </c>
      <c r="H7" s="259">
        <v>40255</v>
      </c>
      <c r="I7" s="259" t="s">
        <v>2280</v>
      </c>
    </row>
    <row r="8" spans="1:9" ht="15">
      <c r="A8" s="253" t="s">
        <v>2281</v>
      </c>
      <c r="B8" s="253" t="s">
        <v>236</v>
      </c>
      <c r="C8" s="254" t="s">
        <v>2279</v>
      </c>
      <c r="D8" s="255" t="s">
        <v>33</v>
      </c>
      <c r="E8" s="253">
        <v>4</v>
      </c>
      <c r="F8" s="253">
        <v>25</v>
      </c>
      <c r="G8" s="253">
        <v>100</v>
      </c>
      <c r="H8" s="259">
        <v>40255</v>
      </c>
      <c r="I8" s="252" t="s">
        <v>2282</v>
      </c>
    </row>
    <row r="9" spans="1:9" ht="15">
      <c r="A9" s="253" t="s">
        <v>2283</v>
      </c>
      <c r="B9" s="253" t="s">
        <v>374</v>
      </c>
      <c r="C9" s="254" t="s">
        <v>2284</v>
      </c>
      <c r="D9" s="253" t="s">
        <v>32</v>
      </c>
      <c r="E9" s="253">
        <v>6</v>
      </c>
      <c r="F9" s="253">
        <v>55</v>
      </c>
      <c r="G9" s="253">
        <v>405</v>
      </c>
      <c r="H9" s="259">
        <v>40255</v>
      </c>
      <c r="I9" s="254" t="s">
        <v>2285</v>
      </c>
    </row>
    <row r="10" spans="1:9" ht="15">
      <c r="A10" s="253" t="s">
        <v>2286</v>
      </c>
      <c r="B10" s="253" t="s">
        <v>374</v>
      </c>
      <c r="C10" s="254" t="s">
        <v>2287</v>
      </c>
      <c r="D10" s="253" t="s">
        <v>32</v>
      </c>
      <c r="E10" s="253">
        <v>8</v>
      </c>
      <c r="F10" s="253">
        <v>55</v>
      </c>
      <c r="G10" s="253">
        <v>540</v>
      </c>
      <c r="H10" s="259">
        <v>40255</v>
      </c>
      <c r="I10" s="254" t="s">
        <v>2288</v>
      </c>
    </row>
    <row r="11" spans="1:9" ht="15">
      <c r="A11" s="253" t="s">
        <v>2289</v>
      </c>
      <c r="B11" s="253" t="s">
        <v>1121</v>
      </c>
      <c r="C11" s="254" t="s">
        <v>1130</v>
      </c>
      <c r="D11" s="255" t="s">
        <v>178</v>
      </c>
      <c r="E11" s="253">
        <v>1</v>
      </c>
      <c r="F11" s="253">
        <v>60</v>
      </c>
      <c r="G11" s="253">
        <v>61</v>
      </c>
      <c r="H11" s="259">
        <v>40255</v>
      </c>
      <c r="I11" s="252" t="s">
        <v>2290</v>
      </c>
    </row>
    <row r="12" spans="1:9" ht="15">
      <c r="A12" s="253" t="s">
        <v>2291</v>
      </c>
      <c r="B12" s="253" t="s">
        <v>1121</v>
      </c>
      <c r="C12" s="254" t="s">
        <v>2292</v>
      </c>
      <c r="D12" s="255" t="s">
        <v>178</v>
      </c>
      <c r="E12" s="253">
        <v>6</v>
      </c>
      <c r="F12" s="253">
        <v>60</v>
      </c>
      <c r="G12" s="253">
        <v>369</v>
      </c>
      <c r="H12" s="259">
        <v>40255</v>
      </c>
      <c r="I12" s="252" t="s">
        <v>2293</v>
      </c>
    </row>
    <row r="13" spans="1:9" ht="15">
      <c r="A13" s="253" t="s">
        <v>2294</v>
      </c>
      <c r="B13" s="253" t="s">
        <v>1121</v>
      </c>
      <c r="C13" s="254" t="s">
        <v>2292</v>
      </c>
      <c r="D13" s="255" t="s">
        <v>33</v>
      </c>
      <c r="E13" s="253">
        <v>6</v>
      </c>
      <c r="F13" s="253">
        <v>60</v>
      </c>
      <c r="G13" s="253">
        <v>330</v>
      </c>
      <c r="H13" s="259">
        <v>40255</v>
      </c>
      <c r="I13" s="252" t="s">
        <v>2295</v>
      </c>
    </row>
    <row r="14" spans="1:9" ht="15">
      <c r="A14" s="253"/>
      <c r="B14" s="253"/>
      <c r="C14" s="254"/>
      <c r="D14" s="255"/>
      <c r="E14" s="253"/>
      <c r="F14" s="253"/>
      <c r="G14" s="253"/>
      <c r="H14" s="259"/>
      <c r="I14" s="252"/>
    </row>
    <row r="15" spans="1:9" ht="15">
      <c r="A15" s="253"/>
      <c r="B15" s="253"/>
      <c r="C15" s="248" t="s">
        <v>2332</v>
      </c>
      <c r="D15" s="255"/>
      <c r="E15" s="253"/>
      <c r="F15" s="253"/>
      <c r="G15" s="253"/>
      <c r="H15" s="259"/>
      <c r="I15" s="252"/>
    </row>
    <row r="16" spans="1:9" ht="15">
      <c r="A16" s="253" t="s">
        <v>2348</v>
      </c>
      <c r="B16" s="253" t="s">
        <v>2347</v>
      </c>
      <c r="C16" s="254" t="s">
        <v>2339</v>
      </c>
      <c r="D16" s="255"/>
      <c r="E16" s="253">
        <v>1</v>
      </c>
      <c r="F16" s="253">
        <v>7</v>
      </c>
      <c r="G16" s="253">
        <v>7</v>
      </c>
      <c r="H16" s="259">
        <v>40255</v>
      </c>
      <c r="I16" s="252" t="s">
        <v>2363</v>
      </c>
    </row>
    <row r="17" spans="1:9" ht="15">
      <c r="A17" s="253" t="s">
        <v>2349</v>
      </c>
      <c r="B17" s="253" t="s">
        <v>2356</v>
      </c>
      <c r="C17" s="254" t="s">
        <v>2340</v>
      </c>
      <c r="D17" s="255"/>
      <c r="E17" s="253">
        <v>1</v>
      </c>
      <c r="F17" s="253">
        <v>9</v>
      </c>
      <c r="G17" s="253">
        <v>9</v>
      </c>
      <c r="H17" s="259">
        <v>40255</v>
      </c>
      <c r="I17" s="252" t="s">
        <v>2363</v>
      </c>
    </row>
    <row r="18" spans="1:9" ht="15">
      <c r="A18" s="253" t="s">
        <v>2350</v>
      </c>
      <c r="B18" s="253" t="s">
        <v>2357</v>
      </c>
      <c r="C18" s="254" t="s">
        <v>2341</v>
      </c>
      <c r="D18" s="255"/>
      <c r="E18" s="253">
        <v>1</v>
      </c>
      <c r="F18" s="253">
        <v>11</v>
      </c>
      <c r="G18" s="253">
        <v>11</v>
      </c>
      <c r="H18" s="259">
        <v>40255</v>
      </c>
      <c r="I18" s="252" t="s">
        <v>2363</v>
      </c>
    </row>
    <row r="19" spans="1:9" ht="15">
      <c r="A19" s="253" t="s">
        <v>2351</v>
      </c>
      <c r="B19" s="253" t="s">
        <v>2358</v>
      </c>
      <c r="C19" s="254" t="s">
        <v>2342</v>
      </c>
      <c r="D19" s="255"/>
      <c r="E19" s="253">
        <v>1</v>
      </c>
      <c r="F19" s="253">
        <v>13</v>
      </c>
      <c r="G19" s="253">
        <v>13</v>
      </c>
      <c r="H19" s="259">
        <v>40255</v>
      </c>
      <c r="I19" s="252" t="s">
        <v>2363</v>
      </c>
    </row>
    <row r="20" spans="1:9" ht="15">
      <c r="A20" s="253" t="s">
        <v>2352</v>
      </c>
      <c r="B20" s="253" t="s">
        <v>2359</v>
      </c>
      <c r="C20" s="254" t="s">
        <v>2343</v>
      </c>
      <c r="D20" s="255"/>
      <c r="E20" s="253">
        <v>1</v>
      </c>
      <c r="F20" s="253">
        <v>15</v>
      </c>
      <c r="G20" s="253">
        <v>15</v>
      </c>
      <c r="H20" s="259">
        <v>40255</v>
      </c>
      <c r="I20" s="252" t="s">
        <v>2363</v>
      </c>
    </row>
    <row r="21" spans="1:9" ht="15">
      <c r="A21" s="253" t="s">
        <v>2353</v>
      </c>
      <c r="B21" s="253" t="s">
        <v>2360</v>
      </c>
      <c r="C21" s="254" t="s">
        <v>2344</v>
      </c>
      <c r="D21" s="255"/>
      <c r="E21" s="253">
        <v>1</v>
      </c>
      <c r="F21" s="253">
        <v>18</v>
      </c>
      <c r="G21" s="253">
        <v>18</v>
      </c>
      <c r="H21" s="259">
        <v>40255</v>
      </c>
      <c r="I21" s="252" t="s">
        <v>2363</v>
      </c>
    </row>
    <row r="22" spans="1:9" ht="15">
      <c r="A22" s="253" t="s">
        <v>2490</v>
      </c>
      <c r="B22" s="253" t="s">
        <v>2491</v>
      </c>
      <c r="C22" s="254" t="s">
        <v>2492</v>
      </c>
      <c r="D22" s="255"/>
      <c r="E22" s="253">
        <v>1</v>
      </c>
      <c r="F22" s="253">
        <v>20</v>
      </c>
      <c r="G22" s="253">
        <v>20</v>
      </c>
      <c r="H22" s="259">
        <v>40255</v>
      </c>
      <c r="I22" s="252" t="s">
        <v>2363</v>
      </c>
    </row>
    <row r="23" spans="1:9" ht="15">
      <c r="A23" s="253" t="s">
        <v>2354</v>
      </c>
      <c r="B23" s="253" t="s">
        <v>2361</v>
      </c>
      <c r="C23" s="254" t="s">
        <v>2345</v>
      </c>
      <c r="D23" s="255"/>
      <c r="E23" s="253">
        <v>1</v>
      </c>
      <c r="F23" s="253">
        <v>23</v>
      </c>
      <c r="G23" s="253">
        <v>23</v>
      </c>
      <c r="H23" s="259">
        <v>40255</v>
      </c>
      <c r="I23" s="252" t="s">
        <v>2363</v>
      </c>
    </row>
    <row r="24" spans="1:9" ht="15">
      <c r="A24" s="253" t="s">
        <v>2487</v>
      </c>
      <c r="B24" s="253" t="s">
        <v>2488</v>
      </c>
      <c r="C24" s="254" t="s">
        <v>2489</v>
      </c>
      <c r="D24" s="255"/>
      <c r="E24" s="253">
        <v>1</v>
      </c>
      <c r="F24" s="253">
        <v>26</v>
      </c>
      <c r="G24" s="253">
        <v>26</v>
      </c>
      <c r="H24" s="259">
        <v>40255</v>
      </c>
      <c r="I24" s="252" t="s">
        <v>2363</v>
      </c>
    </row>
    <row r="25" spans="1:9" ht="15">
      <c r="A25" s="253" t="s">
        <v>2355</v>
      </c>
      <c r="B25" s="253" t="s">
        <v>2362</v>
      </c>
      <c r="C25" s="254" t="s">
        <v>2346</v>
      </c>
      <c r="D25" s="255"/>
      <c r="E25" s="253">
        <v>1</v>
      </c>
      <c r="F25" s="253">
        <v>30</v>
      </c>
      <c r="G25" s="253">
        <v>30</v>
      </c>
      <c r="H25" s="259">
        <v>40255</v>
      </c>
      <c r="I25" s="252" t="s">
        <v>2363</v>
      </c>
    </row>
    <row r="26" spans="1:9" ht="15">
      <c r="A26" s="253"/>
      <c r="B26" s="253"/>
      <c r="C26" s="254"/>
      <c r="D26" s="255"/>
      <c r="E26" s="253"/>
      <c r="F26" s="253"/>
      <c r="G26" s="253"/>
      <c r="H26" s="259"/>
      <c r="I26" s="252"/>
    </row>
    <row r="27" spans="1:9" ht="15">
      <c r="A27" s="253"/>
      <c r="B27" s="253"/>
      <c r="C27" s="248" t="s">
        <v>2477</v>
      </c>
      <c r="D27" s="255"/>
      <c r="E27" s="253"/>
      <c r="F27" s="253"/>
      <c r="G27" s="253"/>
      <c r="H27" s="259"/>
      <c r="I27" s="252"/>
    </row>
    <row r="28" spans="1:9" ht="15">
      <c r="A28" s="253" t="s">
        <v>2478</v>
      </c>
      <c r="B28" s="253" t="s">
        <v>2480</v>
      </c>
      <c r="C28" s="254" t="s">
        <v>2482</v>
      </c>
      <c r="D28" s="255" t="s">
        <v>33</v>
      </c>
      <c r="E28" s="253">
        <v>1</v>
      </c>
      <c r="F28" s="253">
        <v>13</v>
      </c>
      <c r="G28" s="253">
        <v>13</v>
      </c>
      <c r="H28" s="259">
        <v>40255</v>
      </c>
      <c r="I28" s="252" t="s">
        <v>2363</v>
      </c>
    </row>
    <row r="29" spans="1:9" ht="15">
      <c r="A29" s="253" t="s">
        <v>2479</v>
      </c>
      <c r="B29" s="253" t="s">
        <v>2481</v>
      </c>
      <c r="C29" s="254" t="s">
        <v>2483</v>
      </c>
      <c r="D29" s="255" t="s">
        <v>33</v>
      </c>
      <c r="E29" s="253">
        <v>1</v>
      </c>
      <c r="F29" s="253">
        <v>26</v>
      </c>
      <c r="G29" s="253">
        <v>26</v>
      </c>
      <c r="H29" s="259">
        <v>40255</v>
      </c>
      <c r="I29" s="252" t="s">
        <v>2363</v>
      </c>
    </row>
    <row r="30" spans="1:9" ht="15">
      <c r="A30" s="253"/>
      <c r="B30" s="253"/>
      <c r="C30" s="254"/>
      <c r="D30" s="255"/>
      <c r="E30" s="253"/>
      <c r="F30" s="253"/>
      <c r="G30" s="253"/>
      <c r="H30" s="259"/>
      <c r="I30" s="252"/>
    </row>
    <row r="31" spans="1:9" ht="15">
      <c r="A31" s="253"/>
      <c r="B31" s="253"/>
      <c r="C31" s="248" t="s">
        <v>2333</v>
      </c>
      <c r="D31" s="255"/>
      <c r="E31" s="253"/>
      <c r="F31" s="253"/>
      <c r="G31" s="253"/>
      <c r="H31" s="259"/>
      <c r="I31" s="252"/>
    </row>
    <row r="32" spans="1:9" ht="15">
      <c r="A32" s="253" t="s">
        <v>2011</v>
      </c>
      <c r="B32" s="253" t="s">
        <v>2011</v>
      </c>
      <c r="C32" s="254" t="s">
        <v>2011</v>
      </c>
      <c r="D32" s="255" t="s">
        <v>2011</v>
      </c>
      <c r="E32" s="253" t="s">
        <v>2011</v>
      </c>
      <c r="F32" s="253" t="s">
        <v>2011</v>
      </c>
      <c r="G32" s="253" t="s">
        <v>2011</v>
      </c>
      <c r="H32" s="259">
        <v>40255</v>
      </c>
      <c r="I32" s="252"/>
    </row>
  </sheetData>
  <sheetProtection/>
  <mergeCells count="1">
    <mergeCell ref="A1:G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J65"/>
  <sheetViews>
    <sheetView showGridLines="0" zoomScalePageLayoutView="0" workbookViewId="0" topLeftCell="A1">
      <selection activeCell="A1" sqref="A1"/>
    </sheetView>
  </sheetViews>
  <sheetFormatPr defaultColWidth="9.140625" defaultRowHeight="12.75"/>
  <cols>
    <col min="1" max="16384" width="9.140625" style="3" customWidth="1"/>
  </cols>
  <sheetData>
    <row r="1" spans="1:5" ht="19.5" thickBot="1">
      <c r="A1" s="4" t="s">
        <v>1182</v>
      </c>
      <c r="B1" s="5"/>
      <c r="C1" s="5"/>
      <c r="D1" s="5"/>
      <c r="E1" s="6"/>
    </row>
    <row r="2" spans="1:10" ht="15.75" thickBot="1">
      <c r="A2" s="7" t="s">
        <v>1183</v>
      </c>
      <c r="B2" s="5"/>
      <c r="C2" s="5"/>
      <c r="D2" s="5"/>
      <c r="E2" s="6"/>
      <c r="F2" s="398" t="s">
        <v>1184</v>
      </c>
      <c r="G2" s="399"/>
      <c r="H2" s="399"/>
      <c r="I2" s="399"/>
      <c r="J2" s="400"/>
    </row>
    <row r="3" spans="1:10" ht="12.75">
      <c r="A3" s="8"/>
      <c r="B3" s="9"/>
      <c r="C3" s="10" t="s">
        <v>1185</v>
      </c>
      <c r="D3" s="10"/>
      <c r="E3" s="11"/>
      <c r="F3" s="12" t="s">
        <v>1186</v>
      </c>
      <c r="G3" s="9"/>
      <c r="H3" s="9"/>
      <c r="I3" s="10" t="s">
        <v>1187</v>
      </c>
      <c r="J3" s="11"/>
    </row>
    <row r="4" spans="1:10" ht="12.75">
      <c r="A4" s="12" t="s">
        <v>1187</v>
      </c>
      <c r="B4" s="9"/>
      <c r="C4" s="13" t="s">
        <v>1188</v>
      </c>
      <c r="D4" s="10"/>
      <c r="E4" s="11"/>
      <c r="F4" s="12" t="s">
        <v>1189</v>
      </c>
      <c r="G4" s="9"/>
      <c r="H4" s="9"/>
      <c r="I4" s="10" t="s">
        <v>1190</v>
      </c>
      <c r="J4" s="11"/>
    </row>
    <row r="5" spans="1:10" ht="12.75">
      <c r="A5" s="8"/>
      <c r="B5" s="9"/>
      <c r="C5" s="9"/>
      <c r="D5" s="10" t="s">
        <v>1191</v>
      </c>
      <c r="E5" s="11"/>
      <c r="F5" s="12" t="s">
        <v>1192</v>
      </c>
      <c r="G5" s="9"/>
      <c r="H5" s="9"/>
      <c r="I5" s="9"/>
      <c r="J5" s="11"/>
    </row>
    <row r="6" spans="1:10" ht="12.75">
      <c r="A6" s="12" t="s">
        <v>1193</v>
      </c>
      <c r="B6" s="9"/>
      <c r="C6" s="9"/>
      <c r="D6" s="10" t="s">
        <v>1194</v>
      </c>
      <c r="E6" s="11"/>
      <c r="F6" s="8"/>
      <c r="G6" s="9"/>
      <c r="H6" s="9"/>
      <c r="I6" s="9"/>
      <c r="J6" s="11"/>
    </row>
    <row r="7" spans="1:10" ht="15.75">
      <c r="A7" s="12" t="s">
        <v>1195</v>
      </c>
      <c r="B7" s="9"/>
      <c r="C7" s="9"/>
      <c r="D7" s="9"/>
      <c r="E7" s="11"/>
      <c r="F7" s="8"/>
      <c r="G7" s="9"/>
      <c r="H7" s="14" t="s">
        <v>651</v>
      </c>
      <c r="I7" s="9"/>
      <c r="J7" s="11"/>
    </row>
    <row r="8" spans="1:10" ht="15.75">
      <c r="A8" s="8"/>
      <c r="B8" s="15" t="s">
        <v>446</v>
      </c>
      <c r="C8" s="9"/>
      <c r="D8" s="9"/>
      <c r="E8" s="11"/>
      <c r="F8" s="8"/>
      <c r="G8" s="9"/>
      <c r="H8" s="9"/>
      <c r="I8" s="9"/>
      <c r="J8" s="11"/>
    </row>
    <row r="9" spans="1:10" ht="12.75">
      <c r="A9" s="8"/>
      <c r="B9" s="9"/>
      <c r="C9" s="9"/>
      <c r="D9" s="10" t="s">
        <v>1196</v>
      </c>
      <c r="E9" s="11"/>
      <c r="F9" s="8"/>
      <c r="G9" s="9"/>
      <c r="H9" s="9"/>
      <c r="I9" s="9"/>
      <c r="J9" s="11"/>
    </row>
    <row r="10" spans="1:10" ht="12.75">
      <c r="A10" s="16" t="s">
        <v>1197</v>
      </c>
      <c r="B10" s="9"/>
      <c r="C10" s="9"/>
      <c r="D10" s="10" t="s">
        <v>1198</v>
      </c>
      <c r="E10" s="11"/>
      <c r="F10" s="17" t="s">
        <v>1199</v>
      </c>
      <c r="G10" s="18"/>
      <c r="H10" s="9"/>
      <c r="I10" s="10" t="s">
        <v>1200</v>
      </c>
      <c r="J10" s="11"/>
    </row>
    <row r="11" spans="1:10" ht="12.75">
      <c r="A11" s="19" t="s">
        <v>1201</v>
      </c>
      <c r="B11" s="9"/>
      <c r="C11" s="9"/>
      <c r="D11" s="9"/>
      <c r="E11" s="11"/>
      <c r="F11" s="8"/>
      <c r="G11" s="18" t="s">
        <v>1202</v>
      </c>
      <c r="H11" s="9"/>
      <c r="I11" s="10" t="s">
        <v>1203</v>
      </c>
      <c r="J11" s="11"/>
    </row>
    <row r="12" spans="1:10" ht="12.75">
      <c r="A12" s="8"/>
      <c r="B12" s="10" t="s">
        <v>1204</v>
      </c>
      <c r="C12" s="9"/>
      <c r="D12" s="10" t="s">
        <v>1200</v>
      </c>
      <c r="E12" s="11"/>
      <c r="F12" s="8"/>
      <c r="G12" s="9"/>
      <c r="H12" s="9"/>
      <c r="I12" s="9"/>
      <c r="J12" s="11"/>
    </row>
    <row r="13" spans="1:10" ht="13.5" thickBot="1">
      <c r="A13" s="20"/>
      <c r="B13" s="21" t="s">
        <v>1205</v>
      </c>
      <c r="C13" s="22"/>
      <c r="D13" s="21" t="s">
        <v>1203</v>
      </c>
      <c r="E13" s="23"/>
      <c r="F13" s="20"/>
      <c r="G13" s="22"/>
      <c r="H13" s="22"/>
      <c r="I13" s="22"/>
      <c r="J13" s="23"/>
    </row>
    <row r="14" spans="1:10" ht="12.75">
      <c r="A14" s="8"/>
      <c r="B14" s="9"/>
      <c r="C14" s="9"/>
      <c r="D14" s="9"/>
      <c r="E14" s="9"/>
      <c r="F14" s="9"/>
      <c r="G14" s="9"/>
      <c r="H14" s="9"/>
      <c r="I14" s="9"/>
      <c r="J14" s="11"/>
    </row>
    <row r="15" spans="1:10" ht="15">
      <c r="A15" s="33" t="s">
        <v>1206</v>
      </c>
      <c r="B15" s="9"/>
      <c r="C15" s="9"/>
      <c r="D15" s="9"/>
      <c r="E15" s="9"/>
      <c r="F15" s="9"/>
      <c r="G15" s="9"/>
      <c r="H15" s="9"/>
      <c r="I15" s="9"/>
      <c r="J15" s="11"/>
    </row>
    <row r="16" spans="1:10" ht="15">
      <c r="A16" s="34" t="s">
        <v>1207</v>
      </c>
      <c r="B16" s="9"/>
      <c r="C16" s="9"/>
      <c r="D16" s="9"/>
      <c r="E16" s="9"/>
      <c r="F16" s="35" t="s">
        <v>1208</v>
      </c>
      <c r="G16" s="9"/>
      <c r="H16" s="9"/>
      <c r="I16" s="9"/>
      <c r="J16" s="11"/>
    </row>
    <row r="17" spans="1:10" ht="12.75">
      <c r="A17" s="8" t="s">
        <v>1209</v>
      </c>
      <c r="B17" s="9" t="s">
        <v>1210</v>
      </c>
      <c r="C17" s="9"/>
      <c r="D17" s="9"/>
      <c r="E17" s="9"/>
      <c r="F17" s="9"/>
      <c r="G17" s="9"/>
      <c r="H17" s="9"/>
      <c r="I17" s="9"/>
      <c r="J17" s="11"/>
    </row>
    <row r="18" spans="1:10" ht="12.75">
      <c r="A18" s="8" t="s">
        <v>1211</v>
      </c>
      <c r="B18" s="9" t="s">
        <v>1212</v>
      </c>
      <c r="C18" s="9"/>
      <c r="D18" s="9"/>
      <c r="E18" s="9"/>
      <c r="F18" s="9" t="s">
        <v>1213</v>
      </c>
      <c r="G18" s="9" t="s">
        <v>1214</v>
      </c>
      <c r="H18" s="9"/>
      <c r="I18" s="9"/>
      <c r="J18" s="11"/>
    </row>
    <row r="19" spans="1:10" ht="12.75">
      <c r="A19" s="8" t="s">
        <v>1215</v>
      </c>
      <c r="B19" s="9" t="s">
        <v>1216</v>
      </c>
      <c r="C19" s="9"/>
      <c r="D19" s="9"/>
      <c r="E19" s="9"/>
      <c r="F19" s="9" t="s">
        <v>1217</v>
      </c>
      <c r="G19" s="9" t="s">
        <v>1218</v>
      </c>
      <c r="H19" s="9"/>
      <c r="I19" s="9"/>
      <c r="J19" s="11"/>
    </row>
    <row r="20" spans="1:10" ht="12.75">
      <c r="A20" s="8" t="s">
        <v>1219</v>
      </c>
      <c r="B20" s="9" t="s">
        <v>1220</v>
      </c>
      <c r="C20" s="9"/>
      <c r="D20" s="9"/>
      <c r="E20" s="9"/>
      <c r="F20" s="9" t="s">
        <v>1221</v>
      </c>
      <c r="G20" s="9" t="s">
        <v>1222</v>
      </c>
      <c r="H20" s="9"/>
      <c r="I20" s="9"/>
      <c r="J20" s="11"/>
    </row>
    <row r="21" spans="1:10" ht="12.75">
      <c r="A21" s="8"/>
      <c r="B21" s="9" t="s">
        <v>1223</v>
      </c>
      <c r="C21" s="9"/>
      <c r="D21" s="9"/>
      <c r="E21" s="9"/>
      <c r="F21" s="9" t="s">
        <v>1224</v>
      </c>
      <c r="G21" s="9" t="s">
        <v>1225</v>
      </c>
      <c r="H21" s="9"/>
      <c r="I21" s="9"/>
      <c r="J21" s="11"/>
    </row>
    <row r="22" spans="1:10" ht="12.75">
      <c r="A22" s="8" t="s">
        <v>1226</v>
      </c>
      <c r="B22" s="9" t="s">
        <v>1227</v>
      </c>
      <c r="C22" s="9"/>
      <c r="D22" s="9"/>
      <c r="E22" s="9"/>
      <c r="F22" s="9" t="s">
        <v>1228</v>
      </c>
      <c r="G22" s="9" t="s">
        <v>1229</v>
      </c>
      <c r="H22" s="9"/>
      <c r="I22" s="9"/>
      <c r="J22" s="11"/>
    </row>
    <row r="23" spans="1:10" ht="12.75">
      <c r="A23" s="8" t="s">
        <v>1230</v>
      </c>
      <c r="B23" s="9" t="s">
        <v>1231</v>
      </c>
      <c r="C23" s="9"/>
      <c r="D23" s="9"/>
      <c r="E23" s="9"/>
      <c r="F23" s="9" t="s">
        <v>1232</v>
      </c>
      <c r="G23" s="9" t="s">
        <v>1233</v>
      </c>
      <c r="H23" s="9"/>
      <c r="I23" s="9"/>
      <c r="J23" s="11"/>
    </row>
    <row r="24" spans="1:10" ht="12.75">
      <c r="A24" s="8" t="s">
        <v>1234</v>
      </c>
      <c r="B24" s="9" t="s">
        <v>1235</v>
      </c>
      <c r="C24" s="9"/>
      <c r="D24" s="9"/>
      <c r="E24" s="9"/>
      <c r="F24" s="9" t="s">
        <v>1236</v>
      </c>
      <c r="G24" s="9" t="s">
        <v>1237</v>
      </c>
      <c r="H24" s="9"/>
      <c r="I24" s="9"/>
      <c r="J24" s="11"/>
    </row>
    <row r="25" spans="1:10" ht="12.75">
      <c r="A25" s="8" t="s">
        <v>1238</v>
      </c>
      <c r="B25" s="9" t="s">
        <v>1239</v>
      </c>
      <c r="C25" s="9"/>
      <c r="D25" s="9"/>
      <c r="E25" s="9"/>
      <c r="F25" s="9"/>
      <c r="G25" s="9"/>
      <c r="H25" s="9"/>
      <c r="I25" s="9"/>
      <c r="J25" s="11"/>
    </row>
    <row r="26" spans="1:10" ht="12.75">
      <c r="A26" s="8" t="s">
        <v>1240</v>
      </c>
      <c r="B26" s="9" t="s">
        <v>1241</v>
      </c>
      <c r="C26" s="9"/>
      <c r="D26" s="9"/>
      <c r="E26" s="9"/>
      <c r="F26" s="9" t="s">
        <v>1242</v>
      </c>
      <c r="G26" s="9"/>
      <c r="H26" s="9"/>
      <c r="I26" s="9"/>
      <c r="J26" s="11"/>
    </row>
    <row r="27" spans="1:10" ht="15">
      <c r="A27" s="8" t="s">
        <v>1243</v>
      </c>
      <c r="B27" s="9" t="s">
        <v>1244</v>
      </c>
      <c r="C27" s="9"/>
      <c r="D27" s="9"/>
      <c r="E27" s="9"/>
      <c r="F27" s="35" t="s">
        <v>1245</v>
      </c>
      <c r="G27" s="9"/>
      <c r="H27" s="9"/>
      <c r="I27" s="9"/>
      <c r="J27" s="11"/>
    </row>
    <row r="28" spans="1:10" ht="12.75">
      <c r="A28" s="8" t="s">
        <v>1246</v>
      </c>
      <c r="B28" s="9" t="s">
        <v>1247</v>
      </c>
      <c r="C28" s="9"/>
      <c r="D28" s="9"/>
      <c r="E28" s="9"/>
      <c r="F28" s="9" t="s">
        <v>1248</v>
      </c>
      <c r="G28" s="9" t="s">
        <v>33</v>
      </c>
      <c r="H28" s="9"/>
      <c r="I28" s="9"/>
      <c r="J28" s="11"/>
    </row>
    <row r="29" spans="1:10" ht="12.75">
      <c r="A29" s="8" t="s">
        <v>1249</v>
      </c>
      <c r="B29" s="9" t="s">
        <v>1250</v>
      </c>
      <c r="C29" s="9"/>
      <c r="D29" s="9"/>
      <c r="E29" s="9"/>
      <c r="F29" s="9" t="s">
        <v>1251</v>
      </c>
      <c r="G29" s="9" t="s">
        <v>1252</v>
      </c>
      <c r="H29" s="9"/>
      <c r="I29" s="9"/>
      <c r="J29" s="11"/>
    </row>
    <row r="30" spans="1:10" ht="12.75">
      <c r="A30" s="8" t="s">
        <v>1253</v>
      </c>
      <c r="B30" s="9" t="s">
        <v>1254</v>
      </c>
      <c r="C30" s="9"/>
      <c r="D30" s="9"/>
      <c r="E30" s="9"/>
      <c r="F30" s="9" t="s">
        <v>1255</v>
      </c>
      <c r="G30" s="9" t="s">
        <v>1256</v>
      </c>
      <c r="H30" s="9"/>
      <c r="I30" s="9"/>
      <c r="J30" s="11"/>
    </row>
    <row r="31" spans="1:10" ht="12.75">
      <c r="A31" s="8" t="s">
        <v>1257</v>
      </c>
      <c r="B31" s="9" t="s">
        <v>1258</v>
      </c>
      <c r="C31" s="9"/>
      <c r="D31" s="9"/>
      <c r="E31" s="9"/>
      <c r="F31" s="9"/>
      <c r="G31" s="9"/>
      <c r="H31" s="9"/>
      <c r="I31" s="9"/>
      <c r="J31" s="11"/>
    </row>
    <row r="32" spans="1:10" ht="15">
      <c r="A32" s="8" t="s">
        <v>1259</v>
      </c>
      <c r="B32" s="9" t="s">
        <v>1260</v>
      </c>
      <c r="C32" s="9"/>
      <c r="D32" s="9"/>
      <c r="E32" s="9"/>
      <c r="F32" s="35" t="s">
        <v>1261</v>
      </c>
      <c r="G32" s="9"/>
      <c r="H32" s="9"/>
      <c r="I32" s="9"/>
      <c r="J32" s="11"/>
    </row>
    <row r="33" spans="1:10" ht="12.75">
      <c r="A33" s="8" t="s">
        <v>1262</v>
      </c>
      <c r="B33" s="9" t="s">
        <v>1263</v>
      </c>
      <c r="C33" s="9"/>
      <c r="D33" s="9"/>
      <c r="E33" s="9"/>
      <c r="F33" s="9" t="s">
        <v>1264</v>
      </c>
      <c r="G33" s="9" t="s">
        <v>1265</v>
      </c>
      <c r="H33" s="9"/>
      <c r="I33" s="9"/>
      <c r="J33" s="11"/>
    </row>
    <row r="34" spans="1:10" ht="12.75">
      <c r="A34" s="8" t="s">
        <v>1266</v>
      </c>
      <c r="B34" s="9" t="s">
        <v>1267</v>
      </c>
      <c r="C34" s="9"/>
      <c r="D34" s="9"/>
      <c r="E34" s="9"/>
      <c r="F34" s="9" t="s">
        <v>1268</v>
      </c>
      <c r="G34" s="9" t="s">
        <v>1269</v>
      </c>
      <c r="H34" s="9"/>
      <c r="I34" s="9"/>
      <c r="J34" s="11"/>
    </row>
    <row r="35" spans="1:10" ht="12.75">
      <c r="A35" s="8" t="s">
        <v>1270</v>
      </c>
      <c r="B35" s="9" t="s">
        <v>1271</v>
      </c>
      <c r="C35" s="9"/>
      <c r="D35" s="9"/>
      <c r="E35" s="9"/>
      <c r="F35" s="9"/>
      <c r="G35" s="9" t="s">
        <v>1272</v>
      </c>
      <c r="H35" s="9"/>
      <c r="I35" s="9"/>
      <c r="J35" s="11"/>
    </row>
    <row r="36" spans="1:10" ht="12.75">
      <c r="A36" s="8" t="s">
        <v>1273</v>
      </c>
      <c r="B36" s="9" t="s">
        <v>1274</v>
      </c>
      <c r="C36" s="9"/>
      <c r="D36" s="9"/>
      <c r="E36" s="9"/>
      <c r="F36" s="9"/>
      <c r="G36" s="9" t="s">
        <v>1275</v>
      </c>
      <c r="H36" s="9"/>
      <c r="I36" s="9"/>
      <c r="J36" s="11"/>
    </row>
    <row r="37" spans="1:10" ht="12.75">
      <c r="A37" s="8" t="s">
        <v>1276</v>
      </c>
      <c r="B37" s="9" t="s">
        <v>1277</v>
      </c>
      <c r="C37" s="9"/>
      <c r="D37" s="9"/>
      <c r="E37" s="9"/>
      <c r="F37" s="9"/>
      <c r="G37" s="9"/>
      <c r="H37" s="9"/>
      <c r="I37" s="9"/>
      <c r="J37" s="11"/>
    </row>
    <row r="38" spans="1:10" ht="15">
      <c r="A38" s="8"/>
      <c r="B38" s="9"/>
      <c r="C38" s="9"/>
      <c r="D38" s="9"/>
      <c r="E38" s="9"/>
      <c r="F38" s="35" t="s">
        <v>1278</v>
      </c>
      <c r="G38" s="9"/>
      <c r="H38" s="9"/>
      <c r="I38" s="9"/>
      <c r="J38" s="11"/>
    </row>
    <row r="39" spans="1:10" ht="15">
      <c r="A39" s="34" t="s">
        <v>1279</v>
      </c>
      <c r="B39" s="9"/>
      <c r="C39" s="9"/>
      <c r="D39" s="9"/>
      <c r="E39" s="9"/>
      <c r="F39" s="35" t="s">
        <v>1280</v>
      </c>
      <c r="G39" s="9"/>
      <c r="H39" s="9"/>
      <c r="I39" s="9"/>
      <c r="J39" s="11"/>
    </row>
    <row r="40" spans="1:10" ht="15">
      <c r="A40" s="34" t="s">
        <v>1245</v>
      </c>
      <c r="B40" s="9"/>
      <c r="C40" s="9"/>
      <c r="D40" s="9"/>
      <c r="E40" s="9"/>
      <c r="F40" s="9" t="s">
        <v>1281</v>
      </c>
      <c r="G40" s="9"/>
      <c r="H40" s="9"/>
      <c r="I40" s="9"/>
      <c r="J40" s="11"/>
    </row>
    <row r="41" spans="1:10" ht="12.75">
      <c r="A41" s="8" t="s">
        <v>1282</v>
      </c>
      <c r="B41" s="9" t="s">
        <v>1283</v>
      </c>
      <c r="C41" s="9"/>
      <c r="D41" s="9"/>
      <c r="E41" s="9"/>
      <c r="F41" s="9" t="s">
        <v>1284</v>
      </c>
      <c r="G41" s="9"/>
      <c r="H41" s="9"/>
      <c r="I41" s="9"/>
      <c r="J41" s="11"/>
    </row>
    <row r="42" spans="1:10" ht="12.75">
      <c r="A42" s="8" t="s">
        <v>1285</v>
      </c>
      <c r="B42" s="9" t="s">
        <v>1286</v>
      </c>
      <c r="C42" s="9"/>
      <c r="D42" s="9"/>
      <c r="E42" s="9"/>
      <c r="F42" s="9" t="s">
        <v>1287</v>
      </c>
      <c r="G42" s="9"/>
      <c r="H42" s="9"/>
      <c r="I42" s="9"/>
      <c r="J42" s="11"/>
    </row>
    <row r="43" spans="1:10" ht="12.75">
      <c r="A43" s="8" t="s">
        <v>1288</v>
      </c>
      <c r="B43" s="9" t="s">
        <v>1289</v>
      </c>
      <c r="C43" s="9"/>
      <c r="D43" s="9"/>
      <c r="E43" s="9"/>
      <c r="F43" s="9" t="s">
        <v>1290</v>
      </c>
      <c r="G43" s="9"/>
      <c r="H43" s="9"/>
      <c r="I43" s="9"/>
      <c r="J43" s="11"/>
    </row>
    <row r="44" spans="1:10" ht="12.75">
      <c r="A44" s="8" t="s">
        <v>1291</v>
      </c>
      <c r="B44" s="9" t="s">
        <v>1292</v>
      </c>
      <c r="C44" s="9"/>
      <c r="D44" s="9"/>
      <c r="E44" s="9"/>
      <c r="F44" s="9"/>
      <c r="G44" s="9"/>
      <c r="H44" s="9"/>
      <c r="I44" s="9"/>
      <c r="J44" s="11"/>
    </row>
    <row r="45" spans="1:10" ht="15">
      <c r="A45" s="8" t="s">
        <v>1248</v>
      </c>
      <c r="B45" s="9" t="s">
        <v>1293</v>
      </c>
      <c r="C45" s="9"/>
      <c r="D45" s="9"/>
      <c r="E45" s="9"/>
      <c r="F45" s="35" t="s">
        <v>1294</v>
      </c>
      <c r="G45" s="9"/>
      <c r="H45" s="9"/>
      <c r="I45" s="9"/>
      <c r="J45" s="11"/>
    </row>
    <row r="46" spans="1:10" ht="12.75">
      <c r="A46" s="8" t="s">
        <v>1295</v>
      </c>
      <c r="B46" s="9" t="s">
        <v>1296</v>
      </c>
      <c r="C46" s="9"/>
      <c r="D46" s="9"/>
      <c r="E46" s="9"/>
      <c r="F46" s="9" t="s">
        <v>1297</v>
      </c>
      <c r="G46" s="9"/>
      <c r="H46" s="9"/>
      <c r="I46" s="9"/>
      <c r="J46" s="11"/>
    </row>
    <row r="47" spans="1:10" ht="12.75">
      <c r="A47" s="8" t="s">
        <v>1298</v>
      </c>
      <c r="B47" s="9" t="s">
        <v>1299</v>
      </c>
      <c r="C47" s="9"/>
      <c r="D47" s="9"/>
      <c r="E47" s="9"/>
      <c r="F47" s="9" t="s">
        <v>1300</v>
      </c>
      <c r="G47" s="9"/>
      <c r="H47" s="9"/>
      <c r="I47" s="9"/>
      <c r="J47" s="11"/>
    </row>
    <row r="48" spans="1:10" ht="12.75">
      <c r="A48" s="8" t="s">
        <v>1255</v>
      </c>
      <c r="B48" s="9" t="s">
        <v>1301</v>
      </c>
      <c r="C48" s="9"/>
      <c r="D48" s="9"/>
      <c r="E48" s="9"/>
      <c r="F48" s="9" t="s">
        <v>1302</v>
      </c>
      <c r="G48" s="9"/>
      <c r="H48" s="9"/>
      <c r="I48" s="9"/>
      <c r="J48" s="11"/>
    </row>
    <row r="49" spans="1:10" ht="12.75">
      <c r="A49" s="8" t="s">
        <v>1303</v>
      </c>
      <c r="B49" s="9" t="s">
        <v>1304</v>
      </c>
      <c r="C49" s="9"/>
      <c r="D49" s="9"/>
      <c r="E49" s="9"/>
      <c r="F49" s="9" t="s">
        <v>1305</v>
      </c>
      <c r="G49" s="9"/>
      <c r="H49" s="9"/>
      <c r="I49" s="9"/>
      <c r="J49" s="11"/>
    </row>
    <row r="50" spans="1:10" ht="12.75">
      <c r="A50" s="8" t="s">
        <v>1234</v>
      </c>
      <c r="B50" s="9" t="s">
        <v>1306</v>
      </c>
      <c r="C50" s="9"/>
      <c r="D50" s="9"/>
      <c r="E50" s="9"/>
      <c r="F50" s="9"/>
      <c r="G50" s="9"/>
      <c r="H50" s="9"/>
      <c r="I50" s="9"/>
      <c r="J50" s="11"/>
    </row>
    <row r="51" spans="1:10" ht="15">
      <c r="A51" s="8" t="s">
        <v>1307</v>
      </c>
      <c r="B51" s="9" t="s">
        <v>1308</v>
      </c>
      <c r="C51" s="9"/>
      <c r="D51" s="9"/>
      <c r="E51" s="9"/>
      <c r="F51" s="35" t="s">
        <v>1309</v>
      </c>
      <c r="G51" s="9"/>
      <c r="H51" s="9"/>
      <c r="I51" s="9"/>
      <c r="J51" s="11"/>
    </row>
    <row r="52" spans="1:10" ht="12.75">
      <c r="A52" s="8" t="s">
        <v>1251</v>
      </c>
      <c r="B52" s="9" t="s">
        <v>1310</v>
      </c>
      <c r="C52" s="9"/>
      <c r="D52" s="9"/>
      <c r="E52" s="9"/>
      <c r="F52" s="9" t="s">
        <v>1311</v>
      </c>
      <c r="G52" s="9"/>
      <c r="H52" s="9"/>
      <c r="I52" s="9"/>
      <c r="J52" s="11"/>
    </row>
    <row r="53" spans="1:10" ht="12.75">
      <c r="A53" s="8" t="s">
        <v>1288</v>
      </c>
      <c r="B53" s="9" t="s">
        <v>1312</v>
      </c>
      <c r="C53" s="9"/>
      <c r="D53" s="9"/>
      <c r="E53" s="9"/>
      <c r="F53" s="9" t="s">
        <v>1313</v>
      </c>
      <c r="G53" s="9"/>
      <c r="H53" s="9"/>
      <c r="I53" s="9"/>
      <c r="J53" s="11"/>
    </row>
    <row r="54" spans="1:10" ht="12.75">
      <c r="A54" s="8" t="s">
        <v>1314</v>
      </c>
      <c r="B54" s="9" t="s">
        <v>1315</v>
      </c>
      <c r="C54" s="9"/>
      <c r="D54" s="9"/>
      <c r="E54" s="9"/>
      <c r="F54" s="9" t="s">
        <v>1316</v>
      </c>
      <c r="G54" s="9"/>
      <c r="H54" s="9"/>
      <c r="I54" s="9"/>
      <c r="J54" s="11"/>
    </row>
    <row r="55" spans="1:10" ht="12.75">
      <c r="A55" s="8" t="s">
        <v>1317</v>
      </c>
      <c r="B55" s="9" t="s">
        <v>1318</v>
      </c>
      <c r="C55" s="9"/>
      <c r="D55" s="9"/>
      <c r="E55" s="9"/>
      <c r="F55" s="9" t="s">
        <v>1319</v>
      </c>
      <c r="G55" s="9"/>
      <c r="H55" s="9"/>
      <c r="I55" s="9"/>
      <c r="J55" s="11"/>
    </row>
    <row r="56" spans="1:10" ht="12.75">
      <c r="A56" s="8" t="s">
        <v>1264</v>
      </c>
      <c r="B56" s="9" t="s">
        <v>1320</v>
      </c>
      <c r="C56" s="9"/>
      <c r="D56" s="9"/>
      <c r="E56" s="9"/>
      <c r="F56" s="9" t="s">
        <v>1321</v>
      </c>
      <c r="G56" s="9"/>
      <c r="H56" s="9"/>
      <c r="I56" s="9"/>
      <c r="J56" s="11"/>
    </row>
    <row r="57" spans="1:10" ht="12.75">
      <c r="A57" s="8"/>
      <c r="B57" s="9"/>
      <c r="C57" s="9"/>
      <c r="D57" s="9"/>
      <c r="E57" s="9"/>
      <c r="F57" s="9"/>
      <c r="G57" s="9"/>
      <c r="H57" s="9"/>
      <c r="I57" s="9"/>
      <c r="J57" s="11"/>
    </row>
    <row r="58" spans="1:10" ht="15">
      <c r="A58" s="8"/>
      <c r="B58" s="9"/>
      <c r="C58" s="9"/>
      <c r="D58" s="9"/>
      <c r="E58" s="9"/>
      <c r="F58" s="35" t="s">
        <v>1322</v>
      </c>
      <c r="G58" s="9"/>
      <c r="H58" s="9"/>
      <c r="I58" s="9"/>
      <c r="J58" s="11"/>
    </row>
    <row r="59" spans="1:10" ht="12.75">
      <c r="A59" s="8"/>
      <c r="B59" s="9"/>
      <c r="C59" s="9"/>
      <c r="D59" s="9"/>
      <c r="E59" s="9"/>
      <c r="F59" s="9" t="s">
        <v>1323</v>
      </c>
      <c r="G59" s="9" t="s">
        <v>1324</v>
      </c>
      <c r="H59" s="9"/>
      <c r="I59" s="9"/>
      <c r="J59" s="11"/>
    </row>
    <row r="60" spans="1:10" ht="12.75">
      <c r="A60" s="8"/>
      <c r="B60" s="9"/>
      <c r="C60" s="9"/>
      <c r="D60" s="9"/>
      <c r="E60" s="9"/>
      <c r="F60" s="9" t="s">
        <v>1249</v>
      </c>
      <c r="G60" s="9" t="s">
        <v>1325</v>
      </c>
      <c r="H60" s="9"/>
      <c r="I60" s="9"/>
      <c r="J60" s="11"/>
    </row>
    <row r="61" spans="1:10" ht="12.75">
      <c r="A61" s="8"/>
      <c r="B61" s="9"/>
      <c r="C61" s="9"/>
      <c r="D61" s="9"/>
      <c r="E61" s="9"/>
      <c r="F61" s="9" t="s">
        <v>1326</v>
      </c>
      <c r="G61" s="9" t="s">
        <v>1327</v>
      </c>
      <c r="H61" s="9"/>
      <c r="I61" s="9"/>
      <c r="J61" s="11"/>
    </row>
    <row r="62" spans="1:10" ht="12.75">
      <c r="A62" s="8"/>
      <c r="B62" s="9"/>
      <c r="C62" s="9"/>
      <c r="D62" s="9"/>
      <c r="E62" s="9"/>
      <c r="F62" s="9"/>
      <c r="G62" s="9"/>
      <c r="H62" s="9"/>
      <c r="I62" s="9"/>
      <c r="J62" s="11"/>
    </row>
    <row r="63" spans="1:10" ht="12.75">
      <c r="A63" s="8" t="s">
        <v>1328</v>
      </c>
      <c r="B63" s="9"/>
      <c r="C63" s="9"/>
      <c r="D63" s="9"/>
      <c r="E63" s="9"/>
      <c r="F63" s="9"/>
      <c r="G63" s="9"/>
      <c r="H63" s="9"/>
      <c r="I63" s="9"/>
      <c r="J63" s="11"/>
    </row>
    <row r="64" spans="1:10" ht="12.75">
      <c r="A64" s="8" t="s">
        <v>1329</v>
      </c>
      <c r="B64" s="9"/>
      <c r="C64" s="9"/>
      <c r="D64" s="9"/>
      <c r="E64" s="9"/>
      <c r="F64" s="9"/>
      <c r="G64" s="9"/>
      <c r="H64" s="9"/>
      <c r="I64" s="9"/>
      <c r="J64" s="11"/>
    </row>
    <row r="65" spans="1:10" ht="13.5" thickBot="1">
      <c r="A65" s="20" t="s">
        <v>1330</v>
      </c>
      <c r="B65" s="22"/>
      <c r="C65" s="22"/>
      <c r="D65" s="22"/>
      <c r="E65" s="22"/>
      <c r="F65" s="22"/>
      <c r="G65" s="22"/>
      <c r="H65" s="22"/>
      <c r="I65" s="22"/>
      <c r="J65" s="23"/>
    </row>
  </sheetData>
  <sheetProtection password="C3B3" sheet="1"/>
  <mergeCells count="1">
    <mergeCell ref="F2:J2"/>
  </mergeCells>
  <printOptions horizontalCentered="1"/>
  <pageMargins left="1" right="1" top="1" bottom="1" header="0.5" footer="0.5"/>
  <pageSetup fitToHeight="1" fitToWidth="1" horizontalDpi="600" verticalDpi="600" orientation="portrait" scale="77" r:id="rId2"/>
  <drawing r:id="rId1"/>
</worksheet>
</file>

<file path=xl/worksheets/sheet8.xml><?xml version="1.0" encoding="utf-8"?>
<worksheet xmlns="http://schemas.openxmlformats.org/spreadsheetml/2006/main" xmlns:r="http://schemas.openxmlformats.org/officeDocument/2006/relationships">
  <dimension ref="A1:T71"/>
  <sheetViews>
    <sheetView zoomScalePageLayoutView="0" workbookViewId="0" topLeftCell="A1">
      <selection activeCell="A1" sqref="A1:B1"/>
    </sheetView>
  </sheetViews>
  <sheetFormatPr defaultColWidth="9.140625" defaultRowHeight="12.75"/>
  <cols>
    <col min="1" max="1" width="34.8515625" style="105" customWidth="1"/>
    <col min="2" max="2" width="32.140625" style="105" customWidth="1"/>
    <col min="3" max="3" width="8.421875" style="172" hidden="1" customWidth="1"/>
    <col min="4" max="4" width="5.7109375" style="153" hidden="1" customWidth="1"/>
    <col min="5" max="5" width="19.8515625" style="153" hidden="1" customWidth="1"/>
    <col min="6" max="10" width="3.7109375" style="153" hidden="1" customWidth="1"/>
    <col min="11" max="14" width="5.7109375" style="153" hidden="1" customWidth="1"/>
    <col min="15" max="15" width="11.140625" style="153" hidden="1" customWidth="1"/>
    <col min="16" max="16" width="3.421875" style="153" hidden="1" customWidth="1"/>
    <col min="17" max="17" width="9.140625" style="153" customWidth="1"/>
    <col min="18" max="18" width="28.140625" style="153" customWidth="1"/>
    <col min="19" max="16384" width="9.140625" style="105" customWidth="1"/>
  </cols>
  <sheetData>
    <row r="1" spans="1:2" ht="18">
      <c r="A1" s="404" t="s">
        <v>2195</v>
      </c>
      <c r="B1" s="404"/>
    </row>
    <row r="2" spans="1:18" ht="15.75">
      <c r="A2" s="403" t="s">
        <v>2114</v>
      </c>
      <c r="B2" s="403"/>
      <c r="D2" s="154"/>
      <c r="E2" s="154"/>
      <c r="R2" s="112" t="s">
        <v>2113</v>
      </c>
    </row>
    <row r="3" spans="1:5" ht="12.75">
      <c r="A3" s="182"/>
      <c r="D3" s="154"/>
      <c r="E3" s="154"/>
    </row>
    <row r="4" spans="1:5" ht="12.75">
      <c r="A4" s="182" t="s">
        <v>2105</v>
      </c>
      <c r="B4" s="109" t="s">
        <v>2115</v>
      </c>
      <c r="D4" s="154"/>
      <c r="E4" s="154"/>
    </row>
    <row r="5" spans="5:20" ht="13.5" thickBot="1">
      <c r="E5" s="155" t="s">
        <v>2063</v>
      </c>
      <c r="F5" s="155" t="str">
        <f>IF(ISBLANK(B23),"",IF(VLOOKUP($B$23,$E$6:$J$15,2,FALSE)=0,"",VLOOKUP($B$23,$E$6:$J$15,2,FALSE)))</f>
        <v>Circline</v>
      </c>
      <c r="G5" s="155" t="str">
        <f>IF(ISBLANK(B23),"",IF(VLOOKUP($B$23,$E$6:$J$15,3,FALSE)=0,"",VLOOKUP($B$23,$E$6:$J$15,3,FALSE)))</f>
        <v>U-Tube</v>
      </c>
      <c r="H5" s="155">
        <f>IF(ISBLANK(B23),"",IF(VLOOKUP($B$23,$E$6:$J$15,4,FALSE)=0,"",VLOOKUP($B$23,$E$6:$J$15,4,FALSE)))</f>
      </c>
      <c r="I5" s="155">
        <f>IF(ISBLANK(B23),"",IF(VLOOKUP($B$23,$E$6:$J$15,5,FALSE)=0,"",VLOOKUP($B$23,$E$6:$J$15,5,FALSE)))</f>
      </c>
      <c r="J5" s="155">
        <f>IF(ISBLANK(B23),"",IF(VLOOKUP($B$23,$E$6:$J$15,6,FALSE)=0,"",VLOOKUP($B$23,$E$6:$J$15,6,FALSE)))</f>
      </c>
      <c r="K5" s="155" t="s">
        <v>1193</v>
      </c>
      <c r="O5" s="155" t="s">
        <v>1204</v>
      </c>
      <c r="R5" s="163" t="s">
        <v>2103</v>
      </c>
      <c r="S5" s="153"/>
      <c r="T5" s="153"/>
    </row>
    <row r="6" spans="1:20" ht="15.75" thickBot="1">
      <c r="A6" s="401" t="s">
        <v>2262</v>
      </c>
      <c r="B6" s="402"/>
      <c r="E6" s="156" t="s">
        <v>1210</v>
      </c>
      <c r="F6" s="157" t="s">
        <v>2056</v>
      </c>
      <c r="G6" s="157" t="s">
        <v>2058</v>
      </c>
      <c r="H6" s="157" t="s">
        <v>2059</v>
      </c>
      <c r="I6" s="157" t="s">
        <v>2065</v>
      </c>
      <c r="J6" s="157" t="s">
        <v>2061</v>
      </c>
      <c r="K6" s="156" t="s">
        <v>1210</v>
      </c>
      <c r="L6" s="157" t="s">
        <v>2056</v>
      </c>
      <c r="M6" s="159" t="str">
        <f>CONCATENATE(K6,L6)</f>
        <v>Compact FluorescentStandard</v>
      </c>
      <c r="N6" s="160" t="s">
        <v>1209</v>
      </c>
      <c r="O6" s="157" t="s">
        <v>2077</v>
      </c>
      <c r="P6" s="160" t="s">
        <v>1295</v>
      </c>
      <c r="Q6" s="154"/>
      <c r="R6" s="179" t="s">
        <v>1280</v>
      </c>
      <c r="S6" s="159"/>
      <c r="T6" s="160"/>
    </row>
    <row r="7" spans="3:20" ht="12.75">
      <c r="C7" s="177"/>
      <c r="E7" s="162" t="s">
        <v>1195</v>
      </c>
      <c r="F7" s="163" t="s">
        <v>2054</v>
      </c>
      <c r="G7" s="163" t="s">
        <v>2055</v>
      </c>
      <c r="H7" s="163"/>
      <c r="I7" s="154"/>
      <c r="J7" s="154"/>
      <c r="K7" s="165" t="s">
        <v>1210</v>
      </c>
      <c r="L7" s="163" t="s">
        <v>2058</v>
      </c>
      <c r="M7" s="154" t="str">
        <f aca="true" t="shared" si="0" ref="M7:M30">CONCATENATE(K7,L7)</f>
        <v>Compact FluorescentDouble-D shape</v>
      </c>
      <c r="N7" s="164" t="s">
        <v>1211</v>
      </c>
      <c r="O7" s="163" t="s">
        <v>2078</v>
      </c>
      <c r="P7" s="164" t="s">
        <v>1298</v>
      </c>
      <c r="Q7" s="154"/>
      <c r="R7" s="165" t="s">
        <v>1281</v>
      </c>
      <c r="S7" s="154"/>
      <c r="T7" s="164"/>
    </row>
    <row r="8" spans="1:20" ht="12.75">
      <c r="A8" s="202" t="s">
        <v>2106</v>
      </c>
      <c r="B8" s="181" t="s">
        <v>1195</v>
      </c>
      <c r="E8" s="162" t="s">
        <v>1250</v>
      </c>
      <c r="F8" s="163" t="s">
        <v>2056</v>
      </c>
      <c r="G8" s="163" t="s">
        <v>2057</v>
      </c>
      <c r="H8" s="154"/>
      <c r="I8" s="154"/>
      <c r="J8" s="154"/>
      <c r="K8" s="165" t="s">
        <v>1210</v>
      </c>
      <c r="L8" s="163" t="s">
        <v>2059</v>
      </c>
      <c r="M8" s="154" t="str">
        <f t="shared" si="0"/>
        <v>Compact FluorescentSpiral</v>
      </c>
      <c r="N8" s="164" t="s">
        <v>1215</v>
      </c>
      <c r="O8" s="163" t="s">
        <v>2074</v>
      </c>
      <c r="P8" s="164" t="s">
        <v>1285</v>
      </c>
      <c r="Q8" s="154"/>
      <c r="R8" s="165" t="s">
        <v>1284</v>
      </c>
      <c r="S8" s="154"/>
      <c r="T8" s="164"/>
    </row>
    <row r="9" spans="1:20" ht="12.75">
      <c r="A9" s="202" t="s">
        <v>2107</v>
      </c>
      <c r="B9" s="181" t="s">
        <v>2053</v>
      </c>
      <c r="C9" s="172" t="str">
        <f>IF(OR(ISBLANK(B8),ISBLANK(B9)),"",VLOOKUP(CONCATENATE(B8,B9),M6:N25,2,FALSE))</f>
        <v>F</v>
      </c>
      <c r="E9" s="165" t="s">
        <v>1258</v>
      </c>
      <c r="F9" s="163" t="s">
        <v>2056</v>
      </c>
      <c r="G9" s="154"/>
      <c r="H9" s="154"/>
      <c r="I9" s="154"/>
      <c r="J9" s="154"/>
      <c r="K9" s="165" t="s">
        <v>1210</v>
      </c>
      <c r="L9" s="163" t="s">
        <v>2065</v>
      </c>
      <c r="M9" s="154" t="str">
        <f t="shared" si="0"/>
        <v>Compact FluorescentTwin tube (including "Biaxial")</v>
      </c>
      <c r="N9" s="164" t="s">
        <v>1219</v>
      </c>
      <c r="O9" s="163" t="s">
        <v>2075</v>
      </c>
      <c r="P9" s="164" t="s">
        <v>1288</v>
      </c>
      <c r="Q9" s="154"/>
      <c r="R9" s="165" t="s">
        <v>1287</v>
      </c>
      <c r="S9" s="154"/>
      <c r="T9" s="164"/>
    </row>
    <row r="10" spans="1:20" ht="12.75">
      <c r="A10" s="202" t="s">
        <v>2108</v>
      </c>
      <c r="B10" s="152" t="s">
        <v>2088</v>
      </c>
      <c r="C10" s="172">
        <f>IF(ISBLANK(B10),"",VLOOKUP(B10,E28:F34,2,FALSE))</f>
        <v>4</v>
      </c>
      <c r="E10" s="165" t="s">
        <v>1260</v>
      </c>
      <c r="F10" s="163" t="s">
        <v>2056</v>
      </c>
      <c r="G10" s="154"/>
      <c r="H10" s="154"/>
      <c r="I10" s="154"/>
      <c r="J10" s="154"/>
      <c r="K10" s="165" t="s">
        <v>1210</v>
      </c>
      <c r="L10" s="163" t="s">
        <v>2061</v>
      </c>
      <c r="M10" s="154" t="str">
        <f t="shared" si="0"/>
        <v>Compact FluorescentQuad tube</v>
      </c>
      <c r="N10" s="164" t="s">
        <v>1226</v>
      </c>
      <c r="O10" s="163" t="s">
        <v>2076</v>
      </c>
      <c r="P10" s="164" t="s">
        <v>1291</v>
      </c>
      <c r="Q10" s="154"/>
      <c r="R10" s="165" t="s">
        <v>1290</v>
      </c>
      <c r="S10" s="154"/>
      <c r="T10" s="164"/>
    </row>
    <row r="11" spans="1:20" ht="12.75">
      <c r="A11" s="202" t="s">
        <v>2109</v>
      </c>
      <c r="B11" s="152" t="s">
        <v>2095</v>
      </c>
      <c r="C11" s="173">
        <f>IF(ISBLANK(B11),"",VLOOKUP(B11,E37:F44,2,FALSE))</f>
        <v>4</v>
      </c>
      <c r="E11" s="165" t="s">
        <v>1277</v>
      </c>
      <c r="F11" s="163" t="s">
        <v>2056</v>
      </c>
      <c r="G11" s="154"/>
      <c r="H11" s="154"/>
      <c r="I11" s="154"/>
      <c r="J11" s="154"/>
      <c r="K11" s="162" t="s">
        <v>2052</v>
      </c>
      <c r="L11" s="163" t="s">
        <v>1210</v>
      </c>
      <c r="M11" s="154" t="str">
        <f t="shared" si="0"/>
        <v>Exit SignCompact Fluorescent</v>
      </c>
      <c r="N11" s="164" t="s">
        <v>1230</v>
      </c>
      <c r="O11" s="163" t="s">
        <v>2073</v>
      </c>
      <c r="P11" s="164" t="s">
        <v>1248</v>
      </c>
      <c r="Q11" s="154"/>
      <c r="R11" s="165"/>
      <c r="S11" s="154"/>
      <c r="T11" s="164"/>
    </row>
    <row r="12" spans="1:20" ht="15">
      <c r="A12" s="202" t="s">
        <v>2110</v>
      </c>
      <c r="B12" s="152" t="s">
        <v>2074</v>
      </c>
      <c r="C12" s="173" t="str">
        <f>IF(ISBLANK(B12),"",VLOOKUP(B12,O6:P20,2,FALSE))</f>
        <v>IL</v>
      </c>
      <c r="E12" s="165" t="s">
        <v>1267</v>
      </c>
      <c r="F12" s="163" t="s">
        <v>2056</v>
      </c>
      <c r="G12" s="163" t="s">
        <v>2060</v>
      </c>
      <c r="H12" s="154"/>
      <c r="I12" s="154"/>
      <c r="J12" s="154"/>
      <c r="K12" s="162" t="s">
        <v>2052</v>
      </c>
      <c r="L12" s="163" t="s">
        <v>1260</v>
      </c>
      <c r="M12" s="154" t="str">
        <f t="shared" si="0"/>
        <v>Exit SignIncandescent</v>
      </c>
      <c r="N12" s="164" t="s">
        <v>1234</v>
      </c>
      <c r="O12" s="163" t="s">
        <v>1320</v>
      </c>
      <c r="P12" s="164" t="s">
        <v>1264</v>
      </c>
      <c r="Q12" s="154"/>
      <c r="R12" s="180" t="s">
        <v>1294</v>
      </c>
      <c r="S12" s="154"/>
      <c r="T12" s="164"/>
    </row>
    <row r="13" spans="1:20" ht="12.75">
      <c r="A13" s="202" t="s">
        <v>2111</v>
      </c>
      <c r="B13" s="152" t="s">
        <v>2072</v>
      </c>
      <c r="C13" s="173" t="str">
        <f>IF(ISBLANK(B13),"",VLOOKUP(B13,E18:F20,2,FALSE))</f>
        <v>E</v>
      </c>
      <c r="E13" s="165" t="s">
        <v>1274</v>
      </c>
      <c r="F13" s="163" t="s">
        <v>2056</v>
      </c>
      <c r="G13" s="154"/>
      <c r="H13" s="154"/>
      <c r="I13" s="154"/>
      <c r="J13" s="154"/>
      <c r="K13" s="162" t="s">
        <v>2052</v>
      </c>
      <c r="L13" s="163" t="s">
        <v>1262</v>
      </c>
      <c r="M13" s="154" t="str">
        <f t="shared" si="0"/>
        <v>Exit SignLED</v>
      </c>
      <c r="N13" s="164" t="s">
        <v>1238</v>
      </c>
      <c r="O13" s="163" t="s">
        <v>2079</v>
      </c>
      <c r="P13" s="164" t="s">
        <v>1255</v>
      </c>
      <c r="Q13" s="154"/>
      <c r="R13" s="165" t="s">
        <v>1297</v>
      </c>
      <c r="S13" s="154"/>
      <c r="T13" s="164"/>
    </row>
    <row r="14" spans="1:20" ht="12.75">
      <c r="A14" s="202" t="s">
        <v>2068</v>
      </c>
      <c r="B14" s="152"/>
      <c r="C14" s="173">
        <f>IF(ISBLANK(B14),"",VLOOKUP(B14,E47:F48,2,FALSE))</f>
      </c>
      <c r="E14" s="162" t="s">
        <v>2052</v>
      </c>
      <c r="F14" s="163" t="s">
        <v>1210</v>
      </c>
      <c r="G14" s="163" t="s">
        <v>1260</v>
      </c>
      <c r="H14" s="163" t="s">
        <v>1262</v>
      </c>
      <c r="I14" s="154"/>
      <c r="J14" s="154"/>
      <c r="K14" s="162" t="s">
        <v>1195</v>
      </c>
      <c r="L14" s="163" t="s">
        <v>2053</v>
      </c>
      <c r="M14" s="154" t="str">
        <f t="shared" si="0"/>
        <v>FluorescentLinear</v>
      </c>
      <c r="N14" s="164" t="s">
        <v>1240</v>
      </c>
      <c r="O14" s="163" t="s">
        <v>2080</v>
      </c>
      <c r="P14" s="164" t="s">
        <v>1303</v>
      </c>
      <c r="Q14" s="154"/>
      <c r="R14" s="165" t="s">
        <v>1300</v>
      </c>
      <c r="S14" s="154"/>
      <c r="T14" s="164"/>
    </row>
    <row r="15" spans="1:20" ht="12.75">
      <c r="A15" s="202" t="s">
        <v>2067</v>
      </c>
      <c r="B15" s="152"/>
      <c r="C15" s="172">
        <f>IF(ISBLANK(B15),"",B15)</f>
      </c>
      <c r="E15" s="166" t="s">
        <v>2104</v>
      </c>
      <c r="F15" s="168" t="s">
        <v>1214</v>
      </c>
      <c r="G15" s="168" t="s">
        <v>1218</v>
      </c>
      <c r="H15" s="168" t="s">
        <v>1222</v>
      </c>
      <c r="I15" s="168" t="s">
        <v>1225</v>
      </c>
      <c r="J15" s="168" t="s">
        <v>1237</v>
      </c>
      <c r="K15" s="162" t="s">
        <v>1195</v>
      </c>
      <c r="L15" s="163" t="s">
        <v>2054</v>
      </c>
      <c r="M15" s="154" t="str">
        <f t="shared" si="0"/>
        <v>FluorescentCircline</v>
      </c>
      <c r="N15" s="164" t="s">
        <v>1243</v>
      </c>
      <c r="O15" s="163" t="s">
        <v>2081</v>
      </c>
      <c r="P15" s="164" t="s">
        <v>1234</v>
      </c>
      <c r="Q15" s="154"/>
      <c r="R15" s="165" t="s">
        <v>1302</v>
      </c>
      <c r="S15" s="154"/>
      <c r="T15" s="164"/>
    </row>
    <row r="16" spans="1:20" ht="12.75">
      <c r="A16" s="202" t="s">
        <v>2066</v>
      </c>
      <c r="B16" s="152" t="s">
        <v>1198</v>
      </c>
      <c r="C16" s="173" t="str">
        <f>IF(ISBLANK(B16),"",IF(AND(ISBLANK(B15),ISBLANK(B14)),VLOOKUP(B16,E23:F25,2,FALSE),"-"&amp;VLOOKUP(B16,E23:F25,2,FALSE)))</f>
        <v>R</v>
      </c>
      <c r="K16" s="162" t="s">
        <v>1195</v>
      </c>
      <c r="L16" s="163" t="s">
        <v>2055</v>
      </c>
      <c r="M16" s="154" t="str">
        <f t="shared" si="0"/>
        <v>FluorescentU-Tube</v>
      </c>
      <c r="N16" s="164" t="s">
        <v>1246</v>
      </c>
      <c r="O16" s="163" t="s">
        <v>2082</v>
      </c>
      <c r="P16" s="164" t="s">
        <v>1307</v>
      </c>
      <c r="Q16" s="154"/>
      <c r="R16" s="165" t="s">
        <v>1305</v>
      </c>
      <c r="S16" s="154"/>
      <c r="T16" s="164"/>
    </row>
    <row r="17" spans="1:20" ht="12.75">
      <c r="A17" s="203"/>
      <c r="B17" s="151"/>
      <c r="E17" s="155" t="s">
        <v>1200</v>
      </c>
      <c r="K17" s="162" t="s">
        <v>1250</v>
      </c>
      <c r="L17" s="163" t="s">
        <v>2056</v>
      </c>
      <c r="M17" s="154" t="str">
        <f t="shared" si="0"/>
        <v>HalogenStandard</v>
      </c>
      <c r="N17" s="164" t="s">
        <v>1249</v>
      </c>
      <c r="O17" s="163" t="s">
        <v>1310</v>
      </c>
      <c r="P17" s="164" t="s">
        <v>1251</v>
      </c>
      <c r="Q17" s="154"/>
      <c r="R17" s="165"/>
      <c r="S17" s="154"/>
      <c r="T17" s="164"/>
    </row>
    <row r="18" spans="1:20" ht="15">
      <c r="A18" s="204" t="s">
        <v>2051</v>
      </c>
      <c r="B18" s="69" t="str">
        <f>IF(OR(ISBLANK(B10),ISBLANK(B11),ISBLANK(B12),ISBLANK(B13)),"Fill Out All Fields",CONCATENATE(C9,C10,C11,C12,C13,IF(AND(ISBLANK(B14),ISBLANK(B15),ISBLANK(B16)),"","/"),C14,C15,C16))</f>
        <v>F44ILE/R</v>
      </c>
      <c r="E18" s="161" t="s">
        <v>33</v>
      </c>
      <c r="F18" s="158" t="s">
        <v>1248</v>
      </c>
      <c r="K18" s="162" t="s">
        <v>1250</v>
      </c>
      <c r="L18" s="163" t="s">
        <v>2057</v>
      </c>
      <c r="M18" s="154" t="str">
        <f t="shared" si="0"/>
        <v>HalogenLow Voltage</v>
      </c>
      <c r="N18" s="164" t="s">
        <v>1253</v>
      </c>
      <c r="O18" s="163" t="s">
        <v>1312</v>
      </c>
      <c r="P18" s="164" t="s">
        <v>1288</v>
      </c>
      <c r="Q18" s="154"/>
      <c r="R18" s="180" t="s">
        <v>1309</v>
      </c>
      <c r="S18" s="154"/>
      <c r="T18" s="164"/>
    </row>
    <row r="19" spans="5:20" ht="12.75">
      <c r="E19" s="162" t="s">
        <v>2071</v>
      </c>
      <c r="F19" s="170" t="s">
        <v>1251</v>
      </c>
      <c r="K19" s="165" t="s">
        <v>1258</v>
      </c>
      <c r="L19" s="163" t="s">
        <v>2056</v>
      </c>
      <c r="M19" s="154" t="str">
        <f t="shared" si="0"/>
        <v>High Pressure SodiumStandard</v>
      </c>
      <c r="N19" s="164" t="s">
        <v>1257</v>
      </c>
      <c r="O19" s="163" t="s">
        <v>1315</v>
      </c>
      <c r="P19" s="164" t="s">
        <v>1314</v>
      </c>
      <c r="Q19" s="154"/>
      <c r="R19" s="165" t="s">
        <v>1311</v>
      </c>
      <c r="S19" s="154"/>
      <c r="T19" s="164"/>
    </row>
    <row r="20" spans="5:20" ht="13.5" thickBot="1">
      <c r="E20" s="166" t="s">
        <v>2072</v>
      </c>
      <c r="F20" s="171" t="s">
        <v>1255</v>
      </c>
      <c r="K20" s="165" t="s">
        <v>1260</v>
      </c>
      <c r="L20" s="163" t="s">
        <v>2056</v>
      </c>
      <c r="M20" s="154" t="str">
        <f t="shared" si="0"/>
        <v>IncandescentStandard</v>
      </c>
      <c r="N20" s="164" t="s">
        <v>1259</v>
      </c>
      <c r="O20" s="167" t="s">
        <v>1318</v>
      </c>
      <c r="P20" s="169" t="s">
        <v>1317</v>
      </c>
      <c r="Q20" s="154"/>
      <c r="R20" s="165" t="s">
        <v>1313</v>
      </c>
      <c r="S20" s="154"/>
      <c r="T20" s="164"/>
    </row>
    <row r="21" spans="1:20" ht="13.5" thickBot="1">
      <c r="A21" s="401" t="s">
        <v>2070</v>
      </c>
      <c r="B21" s="402"/>
      <c r="K21" s="162" t="s">
        <v>2062</v>
      </c>
      <c r="L21" s="163" t="s">
        <v>1262</v>
      </c>
      <c r="M21" s="154" t="str">
        <f t="shared" si="0"/>
        <v>Traffic SignalLED</v>
      </c>
      <c r="N21" s="164" t="s">
        <v>1262</v>
      </c>
      <c r="O21" s="157"/>
      <c r="P21" s="159"/>
      <c r="Q21" s="154"/>
      <c r="R21" s="165" t="s">
        <v>1316</v>
      </c>
      <c r="S21" s="154"/>
      <c r="T21" s="164"/>
    </row>
    <row r="22" spans="5:20" ht="12.75">
      <c r="E22" s="155" t="s">
        <v>1196</v>
      </c>
      <c r="K22" s="165" t="s">
        <v>1267</v>
      </c>
      <c r="L22" s="163" t="s">
        <v>2056</v>
      </c>
      <c r="M22" s="154" t="str">
        <f t="shared" si="0"/>
        <v>Metal HalideStandard</v>
      </c>
      <c r="N22" s="164" t="s">
        <v>1266</v>
      </c>
      <c r="O22" s="163"/>
      <c r="P22" s="154"/>
      <c r="R22" s="165" t="s">
        <v>1319</v>
      </c>
      <c r="S22" s="154"/>
      <c r="T22" s="164"/>
    </row>
    <row r="23" spans="1:20" ht="12.75">
      <c r="A23" s="202" t="s">
        <v>2106</v>
      </c>
      <c r="B23" s="152" t="s">
        <v>1195</v>
      </c>
      <c r="E23" s="161" t="s">
        <v>1198</v>
      </c>
      <c r="F23" s="158" t="s">
        <v>1323</v>
      </c>
      <c r="K23" s="165" t="s">
        <v>1267</v>
      </c>
      <c r="L23" s="163" t="s">
        <v>2060</v>
      </c>
      <c r="M23" s="154" t="str">
        <f t="shared" si="0"/>
        <v>Metal HalidePulse Start</v>
      </c>
      <c r="N23" s="164" t="s">
        <v>1270</v>
      </c>
      <c r="O23" s="154"/>
      <c r="P23" s="154"/>
      <c r="R23" s="174" t="s">
        <v>1321</v>
      </c>
      <c r="S23" s="168"/>
      <c r="T23" s="169"/>
    </row>
    <row r="24" spans="1:16" ht="12.75">
      <c r="A24" s="202" t="s">
        <v>2107</v>
      </c>
      <c r="B24" s="152" t="s">
        <v>2054</v>
      </c>
      <c r="C24" s="172" t="str">
        <f>IF(OR(ISBLANK(B23),ISBLANK(B24)),"",VLOOKUP(CONCATENATE(B23,B24),M6:N30,2,FALSE))</f>
        <v>FC</v>
      </c>
      <c r="E24" s="162" t="s">
        <v>2083</v>
      </c>
      <c r="F24" s="170" t="s">
        <v>1249</v>
      </c>
      <c r="K24" s="165" t="s">
        <v>1274</v>
      </c>
      <c r="L24" s="163" t="s">
        <v>2056</v>
      </c>
      <c r="M24" s="154" t="str">
        <f t="shared" si="0"/>
        <v>Mercury VaporStandard</v>
      </c>
      <c r="N24" s="164" t="s">
        <v>1273</v>
      </c>
      <c r="O24" s="154"/>
      <c r="P24" s="154"/>
    </row>
    <row r="25" spans="1:18" ht="12.75">
      <c r="A25" s="205" t="s">
        <v>2112</v>
      </c>
      <c r="B25" s="152">
        <v>24</v>
      </c>
      <c r="C25" s="173">
        <f>IF(ISBLANK(B25),"",B25)</f>
        <v>24</v>
      </c>
      <c r="E25" s="166" t="s">
        <v>2084</v>
      </c>
      <c r="F25" s="171" t="s">
        <v>1326</v>
      </c>
      <c r="K25" s="165" t="s">
        <v>1277</v>
      </c>
      <c r="L25" s="163" t="s">
        <v>2056</v>
      </c>
      <c r="M25" s="154" t="str">
        <f t="shared" si="0"/>
        <v>InductionStandard</v>
      </c>
      <c r="N25" s="164" t="s">
        <v>1276</v>
      </c>
      <c r="O25" s="163"/>
      <c r="P25" s="154"/>
      <c r="R25" s="155" t="s">
        <v>2227</v>
      </c>
    </row>
    <row r="26" spans="1:18" ht="12.75">
      <c r="A26" s="205" t="s">
        <v>2064</v>
      </c>
      <c r="B26" s="152" t="s">
        <v>2095</v>
      </c>
      <c r="C26" s="173">
        <f>IF(ISBLANK(B26),"",VLOOKUP(B26,E37:F44,2,FALSE))</f>
        <v>4</v>
      </c>
      <c r="D26" s="154"/>
      <c r="K26" s="162" t="s">
        <v>2104</v>
      </c>
      <c r="L26" s="154" t="s">
        <v>1214</v>
      </c>
      <c r="M26" s="154" t="str">
        <f t="shared" si="0"/>
        <v>Traffic Signal LED12" Green Arrow</v>
      </c>
      <c r="N26" s="164" t="s">
        <v>1213</v>
      </c>
      <c r="O26" s="163"/>
      <c r="P26" s="154"/>
      <c r="R26" s="155"/>
    </row>
    <row r="27" spans="1:16" ht="12.75">
      <c r="A27" s="205" t="s">
        <v>2069</v>
      </c>
      <c r="B27" s="152" t="s">
        <v>2071</v>
      </c>
      <c r="C27" s="173" t="str">
        <f>IF(ISBLANK(B27),"",IF(ISBLANK(B26),VLOOKUP(B27,E18:F20,2,FALSE),"-"&amp;VLOOKUP(B27,E18:F20,2,FALSE)))</f>
        <v>-S</v>
      </c>
      <c r="D27" s="154"/>
      <c r="E27" s="155" t="s">
        <v>1197</v>
      </c>
      <c r="K27" s="162" t="s">
        <v>2104</v>
      </c>
      <c r="L27" s="154" t="s">
        <v>1218</v>
      </c>
      <c r="M27" s="154" t="str">
        <f t="shared" si="0"/>
        <v>Traffic Signal LED12" Green Ball</v>
      </c>
      <c r="N27" s="164" t="s">
        <v>1217</v>
      </c>
      <c r="O27" s="154"/>
      <c r="P27" s="154"/>
    </row>
    <row r="28" spans="1:16" ht="12.75">
      <c r="A28" s="206"/>
      <c r="B28" s="111"/>
      <c r="C28" s="173"/>
      <c r="D28" s="154"/>
      <c r="E28" s="161" t="s">
        <v>2085</v>
      </c>
      <c r="F28" s="175">
        <v>1.5</v>
      </c>
      <c r="K28" s="162" t="s">
        <v>2104</v>
      </c>
      <c r="L28" s="154" t="s">
        <v>1222</v>
      </c>
      <c r="M28" s="154" t="str">
        <f t="shared" si="0"/>
        <v>Traffic Signal LED12" Red Arrow</v>
      </c>
      <c r="N28" s="164" t="s">
        <v>1221</v>
      </c>
      <c r="O28" s="154"/>
      <c r="P28" s="154"/>
    </row>
    <row r="29" spans="1:16" ht="12.75">
      <c r="A29" s="204" t="s">
        <v>2051</v>
      </c>
      <c r="B29" s="69" t="str">
        <f>IF(OR(ISBLANK(B24),ISBLANK(B25),ISBLANK(B26)),"Fill In All Applicable Fields",CONCATENATE(C24,C25,IF(AND(ISBLANK(B26),ISBLANK(B27)),"","/"),C26,C27))</f>
        <v>FC24/4-S</v>
      </c>
      <c r="C29" s="173"/>
      <c r="E29" s="162" t="s">
        <v>2086</v>
      </c>
      <c r="F29" s="164">
        <v>2</v>
      </c>
      <c r="J29" s="154"/>
      <c r="K29" s="162" t="s">
        <v>2104</v>
      </c>
      <c r="L29" s="154" t="s">
        <v>1225</v>
      </c>
      <c r="M29" s="154" t="str">
        <f t="shared" si="0"/>
        <v>Traffic Signal LED12" Red Ball</v>
      </c>
      <c r="N29" s="164" t="s">
        <v>1224</v>
      </c>
      <c r="O29" s="163"/>
      <c r="P29" s="154"/>
    </row>
    <row r="30" spans="2:18" ht="15">
      <c r="B30" s="111"/>
      <c r="C30" s="173"/>
      <c r="E30" s="162" t="s">
        <v>2087</v>
      </c>
      <c r="F30" s="164">
        <v>3</v>
      </c>
      <c r="J30" s="154"/>
      <c r="K30" s="166" t="s">
        <v>2104</v>
      </c>
      <c r="L30" s="168" t="s">
        <v>1237</v>
      </c>
      <c r="M30" s="168" t="str">
        <f t="shared" si="0"/>
        <v>Traffic Signal LEDPedestrian Hand signal</v>
      </c>
      <c r="N30" s="169" t="s">
        <v>1236</v>
      </c>
      <c r="O30" s="163"/>
      <c r="P30" s="154"/>
      <c r="Q30" s="178"/>
      <c r="R30" s="154"/>
    </row>
    <row r="31" spans="2:18" ht="12.75">
      <c r="B31" s="111"/>
      <c r="C31" s="173"/>
      <c r="E31" s="162" t="s">
        <v>2088</v>
      </c>
      <c r="F31" s="164">
        <v>4</v>
      </c>
      <c r="J31" s="154"/>
      <c r="K31" s="163"/>
      <c r="L31" s="154"/>
      <c r="M31" s="154"/>
      <c r="N31" s="154"/>
      <c r="Q31" s="154"/>
      <c r="R31" s="154"/>
    </row>
    <row r="32" spans="2:18" ht="12.75">
      <c r="B32" s="111"/>
      <c r="C32" s="173"/>
      <c r="E32" s="162" t="s">
        <v>2089</v>
      </c>
      <c r="F32" s="164">
        <v>5</v>
      </c>
      <c r="J32" s="154"/>
      <c r="K32" s="163"/>
      <c r="L32" s="154"/>
      <c r="M32" s="154"/>
      <c r="N32" s="154"/>
      <c r="Q32" s="154"/>
      <c r="R32" s="154"/>
    </row>
    <row r="33" spans="2:18" ht="12.75">
      <c r="B33" s="111"/>
      <c r="C33" s="173"/>
      <c r="E33" s="162" t="s">
        <v>2090</v>
      </c>
      <c r="F33" s="164">
        <v>6</v>
      </c>
      <c r="J33" s="154"/>
      <c r="K33" s="163"/>
      <c r="L33" s="154"/>
      <c r="M33" s="154"/>
      <c r="N33" s="154"/>
      <c r="Q33" s="154"/>
      <c r="R33" s="154"/>
    </row>
    <row r="34" spans="2:18" ht="12.75">
      <c r="B34" s="111"/>
      <c r="C34" s="173"/>
      <c r="E34" s="166" t="s">
        <v>2091</v>
      </c>
      <c r="F34" s="169">
        <v>8</v>
      </c>
      <c r="J34" s="154"/>
      <c r="K34" s="163"/>
      <c r="L34" s="154"/>
      <c r="M34" s="154"/>
      <c r="N34" s="154"/>
      <c r="Q34" s="154"/>
      <c r="R34" s="154"/>
    </row>
    <row r="35" spans="2:18" ht="12.75">
      <c r="B35" s="111"/>
      <c r="C35" s="173"/>
      <c r="E35" s="154"/>
      <c r="F35" s="155"/>
      <c r="G35" s="155"/>
      <c r="H35" s="155"/>
      <c r="I35" s="155"/>
      <c r="J35" s="163"/>
      <c r="K35" s="163"/>
      <c r="L35" s="154"/>
      <c r="M35" s="154"/>
      <c r="N35" s="154"/>
      <c r="Q35" s="154"/>
      <c r="R35" s="154"/>
    </row>
    <row r="36" spans="2:18" ht="15">
      <c r="B36" s="111"/>
      <c r="C36" s="173"/>
      <c r="E36" s="155" t="s">
        <v>1187</v>
      </c>
      <c r="G36" s="155"/>
      <c r="H36" s="155"/>
      <c r="J36" s="154"/>
      <c r="M36" s="154"/>
      <c r="Q36" s="178"/>
      <c r="R36" s="154"/>
    </row>
    <row r="37" spans="2:18" ht="12.75">
      <c r="B37" s="111"/>
      <c r="C37" s="173"/>
      <c r="E37" s="161" t="s">
        <v>2092</v>
      </c>
      <c r="F37" s="176">
        <v>1</v>
      </c>
      <c r="G37" s="155"/>
      <c r="J37" s="154"/>
      <c r="K37" s="154"/>
      <c r="L37" s="154"/>
      <c r="M37" s="154"/>
      <c r="N37" s="154"/>
      <c r="R37" s="154"/>
    </row>
    <row r="38" spans="2:18" ht="12.75">
      <c r="B38" s="111"/>
      <c r="C38" s="173"/>
      <c r="E38" s="162" t="s">
        <v>2093</v>
      </c>
      <c r="F38" s="164">
        <v>2</v>
      </c>
      <c r="J38" s="154"/>
      <c r="K38" s="154"/>
      <c r="L38" s="154"/>
      <c r="M38" s="154"/>
      <c r="N38" s="154"/>
      <c r="R38" s="154"/>
    </row>
    <row r="39" spans="2:18" ht="12.75">
      <c r="B39" s="111"/>
      <c r="C39" s="173"/>
      <c r="E39" s="162" t="s">
        <v>2094</v>
      </c>
      <c r="F39" s="164">
        <v>3</v>
      </c>
      <c r="R39" s="154"/>
    </row>
    <row r="40" spans="2:18" ht="12.75">
      <c r="B40" s="111"/>
      <c r="C40" s="173"/>
      <c r="E40" s="162" t="s">
        <v>2095</v>
      </c>
      <c r="F40" s="164">
        <v>4</v>
      </c>
      <c r="R40" s="154"/>
    </row>
    <row r="41" spans="2:18" ht="12.75">
      <c r="B41" s="111"/>
      <c r="C41" s="173"/>
      <c r="E41" s="162" t="s">
        <v>2096</v>
      </c>
      <c r="F41" s="164">
        <v>5</v>
      </c>
      <c r="G41" s="155"/>
      <c r="R41" s="154"/>
    </row>
    <row r="42" spans="2:18" ht="12.75">
      <c r="B42" s="111"/>
      <c r="C42" s="173"/>
      <c r="E42" s="162" t="s">
        <v>2097</v>
      </c>
      <c r="F42" s="164">
        <v>6</v>
      </c>
      <c r="R42" s="154"/>
    </row>
    <row r="43" spans="2:18" ht="12.75">
      <c r="B43" s="111"/>
      <c r="C43" s="173"/>
      <c r="E43" s="162" t="s">
        <v>2098</v>
      </c>
      <c r="F43" s="164">
        <v>7</v>
      </c>
      <c r="G43" s="155"/>
      <c r="H43" s="155"/>
      <c r="R43" s="154"/>
    </row>
    <row r="44" spans="2:18" ht="12.75">
      <c r="B44" s="111"/>
      <c r="C44" s="173"/>
      <c r="E44" s="166" t="s">
        <v>2099</v>
      </c>
      <c r="F44" s="169">
        <v>8</v>
      </c>
      <c r="R44" s="154"/>
    </row>
    <row r="45" spans="2:18" ht="12.75">
      <c r="B45" s="111"/>
      <c r="C45" s="173"/>
      <c r="D45" s="154"/>
      <c r="E45" s="163"/>
      <c r="F45" s="154"/>
      <c r="G45" s="154"/>
      <c r="H45" s="154"/>
      <c r="I45" s="154"/>
      <c r="R45" s="154"/>
    </row>
    <row r="46" spans="4:18" ht="12.75">
      <c r="D46" s="154"/>
      <c r="E46" s="163" t="s">
        <v>2100</v>
      </c>
      <c r="F46" s="154"/>
      <c r="G46" s="154"/>
      <c r="H46" s="154"/>
      <c r="I46" s="154"/>
      <c r="R46" s="154"/>
    </row>
    <row r="47" spans="4:18" ht="12.75">
      <c r="D47" s="154"/>
      <c r="E47" s="161" t="s">
        <v>2101</v>
      </c>
      <c r="F47" s="158" t="s">
        <v>1264</v>
      </c>
      <c r="G47" s="154"/>
      <c r="H47" s="154"/>
      <c r="I47" s="154"/>
      <c r="R47" s="154"/>
    </row>
    <row r="48" spans="4:18" ht="12.75">
      <c r="D48" s="154"/>
      <c r="E48" s="166" t="s">
        <v>2102</v>
      </c>
      <c r="F48" s="171" t="s">
        <v>1268</v>
      </c>
      <c r="G48" s="154"/>
      <c r="H48" s="154"/>
      <c r="I48" s="154"/>
      <c r="R48" s="154"/>
    </row>
    <row r="49" spans="4:18" ht="12.75">
      <c r="D49" s="154"/>
      <c r="E49" s="154"/>
      <c r="F49" s="154"/>
      <c r="G49" s="154"/>
      <c r="H49" s="154"/>
      <c r="I49" s="154"/>
      <c r="R49" s="154"/>
    </row>
    <row r="50" spans="4:18" ht="12.75">
      <c r="D50" s="154"/>
      <c r="E50" s="163"/>
      <c r="F50" s="154"/>
      <c r="G50" s="154"/>
      <c r="H50" s="154"/>
      <c r="I50" s="154"/>
      <c r="J50" s="154"/>
      <c r="K50" s="154"/>
      <c r="L50" s="154"/>
      <c r="M50" s="154"/>
      <c r="N50" s="154"/>
      <c r="R50" s="154"/>
    </row>
    <row r="51" spans="4:18" ht="15">
      <c r="D51" s="154"/>
      <c r="E51" s="178"/>
      <c r="F51" s="154"/>
      <c r="G51" s="154"/>
      <c r="H51" s="154"/>
      <c r="I51" s="154"/>
      <c r="J51" s="154"/>
      <c r="K51" s="154"/>
      <c r="L51" s="154"/>
      <c r="M51" s="154"/>
      <c r="N51" s="154"/>
      <c r="R51" s="154"/>
    </row>
    <row r="52" spans="4:18" ht="12.75">
      <c r="D52" s="154"/>
      <c r="E52" s="154"/>
      <c r="F52" s="154"/>
      <c r="G52" s="154"/>
      <c r="H52" s="154"/>
      <c r="I52" s="154"/>
      <c r="J52" s="154"/>
      <c r="K52" s="154"/>
      <c r="L52" s="154"/>
      <c r="M52" s="154"/>
      <c r="N52" s="154"/>
      <c r="R52" s="154"/>
    </row>
    <row r="53" spans="4:18" ht="12.75">
      <c r="D53" s="154"/>
      <c r="E53" s="154"/>
      <c r="F53" s="154"/>
      <c r="G53" s="154"/>
      <c r="H53" s="154"/>
      <c r="I53" s="154"/>
      <c r="J53" s="154"/>
      <c r="K53" s="154"/>
      <c r="L53" s="154"/>
      <c r="M53" s="154"/>
      <c r="N53" s="154"/>
      <c r="R53" s="154"/>
    </row>
    <row r="54" spans="4:18" ht="12.75">
      <c r="D54" s="154"/>
      <c r="E54" s="154"/>
      <c r="F54" s="154"/>
      <c r="G54" s="154"/>
      <c r="H54" s="154"/>
      <c r="I54" s="154"/>
      <c r="J54" s="154"/>
      <c r="K54" s="154"/>
      <c r="L54" s="154"/>
      <c r="M54" s="154"/>
      <c r="N54" s="154"/>
      <c r="R54" s="154"/>
    </row>
    <row r="55" spans="4:14" ht="12.75">
      <c r="D55" s="154"/>
      <c r="E55" s="154"/>
      <c r="F55" s="154"/>
      <c r="G55" s="154"/>
      <c r="H55" s="154"/>
      <c r="I55" s="154"/>
      <c r="J55" s="154"/>
      <c r="K55" s="154"/>
      <c r="L55" s="154"/>
      <c r="M55" s="154"/>
      <c r="N55" s="154"/>
    </row>
    <row r="56" spans="4:14" ht="12.75">
      <c r="D56" s="154"/>
      <c r="E56" s="154"/>
      <c r="F56" s="154"/>
      <c r="G56" s="154"/>
      <c r="H56" s="154"/>
      <c r="I56" s="154"/>
      <c r="J56" s="154"/>
      <c r="K56" s="154"/>
      <c r="L56" s="154"/>
      <c r="M56" s="154"/>
      <c r="N56" s="154"/>
    </row>
    <row r="57" spans="4:14" ht="15">
      <c r="D57" s="154"/>
      <c r="E57" s="178"/>
      <c r="F57" s="154"/>
      <c r="G57" s="154"/>
      <c r="H57" s="154"/>
      <c r="I57" s="154"/>
      <c r="J57" s="154"/>
      <c r="K57" s="154"/>
      <c r="L57" s="154"/>
      <c r="M57" s="154"/>
      <c r="N57" s="154"/>
    </row>
    <row r="58" spans="4:14" ht="12.75">
      <c r="D58" s="154"/>
      <c r="E58" s="154"/>
      <c r="F58" s="154"/>
      <c r="G58" s="154"/>
      <c r="H58" s="154"/>
      <c r="I58" s="154"/>
      <c r="J58" s="154"/>
      <c r="K58" s="154"/>
      <c r="L58" s="154"/>
      <c r="M58" s="154"/>
      <c r="N58" s="154"/>
    </row>
    <row r="59" spans="4:14" ht="12.75">
      <c r="D59" s="154"/>
      <c r="E59" s="154"/>
      <c r="F59" s="154"/>
      <c r="G59" s="154"/>
      <c r="H59" s="154"/>
      <c r="I59" s="154"/>
      <c r="J59" s="154"/>
      <c r="K59" s="154"/>
      <c r="L59" s="154"/>
      <c r="M59" s="154"/>
      <c r="N59" s="154"/>
    </row>
    <row r="60" spans="4:14" ht="12.75">
      <c r="D60" s="154"/>
      <c r="E60" s="154"/>
      <c r="F60" s="154"/>
      <c r="G60" s="154"/>
      <c r="H60" s="154"/>
      <c r="I60" s="154"/>
      <c r="J60" s="154"/>
      <c r="K60" s="154"/>
      <c r="L60" s="154"/>
      <c r="M60" s="154"/>
      <c r="N60" s="154"/>
    </row>
    <row r="61" spans="4:14" ht="12.75">
      <c r="D61" s="154"/>
      <c r="E61" s="154"/>
      <c r="F61" s="154"/>
      <c r="G61" s="154"/>
      <c r="H61" s="154"/>
      <c r="I61" s="154"/>
      <c r="J61" s="154"/>
      <c r="K61" s="154"/>
      <c r="L61" s="154"/>
      <c r="M61" s="154"/>
      <c r="N61" s="154"/>
    </row>
    <row r="62" spans="4:14" ht="12.75">
      <c r="D62" s="154"/>
      <c r="E62" s="154"/>
      <c r="F62" s="154"/>
      <c r="G62" s="154"/>
      <c r="H62" s="154"/>
      <c r="I62" s="154"/>
      <c r="J62" s="154"/>
      <c r="K62" s="154"/>
      <c r="L62" s="154"/>
      <c r="M62" s="154"/>
      <c r="N62" s="154"/>
    </row>
    <row r="63" spans="4:14" ht="15">
      <c r="D63" s="154"/>
      <c r="E63" s="178"/>
      <c r="F63" s="154"/>
      <c r="G63" s="154"/>
      <c r="H63" s="154"/>
      <c r="I63" s="154"/>
      <c r="J63" s="154"/>
      <c r="K63" s="154"/>
      <c r="L63" s="154"/>
      <c r="M63" s="154"/>
      <c r="N63" s="154"/>
    </row>
    <row r="64" spans="4:14" ht="12.75">
      <c r="D64" s="154"/>
      <c r="E64" s="154"/>
      <c r="F64" s="154"/>
      <c r="G64" s="154"/>
      <c r="H64" s="154"/>
      <c r="I64" s="154"/>
      <c r="J64" s="154"/>
      <c r="K64" s="154"/>
      <c r="L64" s="154"/>
      <c r="M64" s="154"/>
      <c r="N64" s="154"/>
    </row>
    <row r="65" spans="4:14" ht="12.75">
      <c r="D65" s="154"/>
      <c r="E65" s="154"/>
      <c r="F65" s="154"/>
      <c r="G65" s="154"/>
      <c r="H65" s="154"/>
      <c r="I65" s="154"/>
      <c r="J65" s="154"/>
      <c r="K65" s="154"/>
      <c r="L65" s="154"/>
      <c r="M65" s="154"/>
      <c r="N65" s="154"/>
    </row>
    <row r="66" spans="4:14" ht="12.75">
      <c r="D66" s="154"/>
      <c r="E66" s="154"/>
      <c r="F66" s="154"/>
      <c r="G66" s="154"/>
      <c r="H66" s="154"/>
      <c r="I66" s="154"/>
      <c r="J66" s="154"/>
      <c r="K66" s="154"/>
      <c r="L66" s="154"/>
      <c r="M66" s="154"/>
      <c r="N66" s="154"/>
    </row>
    <row r="67" spans="4:14" ht="12.75">
      <c r="D67" s="154"/>
      <c r="E67" s="154"/>
      <c r="F67" s="154"/>
      <c r="G67" s="154"/>
      <c r="H67" s="154"/>
      <c r="I67" s="154"/>
      <c r="J67" s="154"/>
      <c r="K67" s="154"/>
      <c r="L67" s="154"/>
      <c r="M67" s="154"/>
      <c r="N67" s="154"/>
    </row>
    <row r="68" spans="4:14" ht="12.75">
      <c r="D68" s="154"/>
      <c r="E68" s="154"/>
      <c r="F68" s="154"/>
      <c r="G68" s="154"/>
      <c r="H68" s="154"/>
      <c r="I68" s="154"/>
      <c r="J68" s="154"/>
      <c r="K68" s="154"/>
      <c r="L68" s="154"/>
      <c r="M68" s="154"/>
      <c r="N68" s="154"/>
    </row>
    <row r="69" spans="4:14" ht="12.75">
      <c r="D69" s="154"/>
      <c r="E69" s="154"/>
      <c r="F69" s="154"/>
      <c r="G69" s="154"/>
      <c r="H69" s="154"/>
      <c r="I69" s="154"/>
      <c r="J69" s="154"/>
      <c r="K69" s="154"/>
      <c r="L69" s="154"/>
      <c r="M69" s="154"/>
      <c r="N69" s="154"/>
    </row>
    <row r="70" spans="4:14" ht="12.75">
      <c r="D70" s="154"/>
      <c r="E70" s="154"/>
      <c r="F70" s="154"/>
      <c r="G70" s="154"/>
      <c r="H70" s="154"/>
      <c r="I70" s="154"/>
      <c r="J70" s="154"/>
      <c r="K70" s="154"/>
      <c r="L70" s="154"/>
      <c r="M70" s="154"/>
      <c r="N70" s="154"/>
    </row>
    <row r="71" spans="4:14" ht="12.75">
      <c r="D71" s="154"/>
      <c r="E71" s="154"/>
      <c r="F71" s="154"/>
      <c r="G71" s="154"/>
      <c r="H71" s="154"/>
      <c r="I71" s="154"/>
      <c r="J71" s="154"/>
      <c r="K71" s="154"/>
      <c r="L71" s="154"/>
      <c r="M71" s="154"/>
      <c r="N71" s="154"/>
    </row>
  </sheetData>
  <sheetProtection password="D6DB" sheet="1"/>
  <mergeCells count="4">
    <mergeCell ref="A6:B6"/>
    <mergeCell ref="A21:B21"/>
    <mergeCell ref="A2:B2"/>
    <mergeCell ref="A1:B1"/>
  </mergeCells>
  <dataValidations count="13">
    <dataValidation type="custom" allowBlank="1" showInputMessage="1" showErrorMessage="1" sqref="B8">
      <formula1>K14</formula1>
    </dataValidation>
    <dataValidation type="custom" allowBlank="1" showInputMessage="1" showErrorMessage="1" sqref="B9">
      <formula1>L14</formula1>
    </dataValidation>
    <dataValidation type="list" allowBlank="1" showInputMessage="1" showErrorMessage="1" sqref="B23">
      <formula1>$E$6:$E$15</formula1>
    </dataValidation>
    <dataValidation type="list" allowBlank="1" showInputMessage="1" showErrorMessage="1" sqref="B24">
      <formula1>$F$5:$J$5</formula1>
    </dataValidation>
    <dataValidation type="list" allowBlank="1" showInputMessage="1" showErrorMessage="1" errorTitle="Number of Lamps" error="Enter a number between 1 and 8." sqref="B26">
      <formula1>$E$37:$E$44</formula1>
    </dataValidation>
    <dataValidation type="list" allowBlank="1" showInputMessage="1" showErrorMessage="1" sqref="B27 B13">
      <formula1>$E$18:$E$20</formula1>
    </dataValidation>
    <dataValidation type="whole" allowBlank="1" showInputMessage="1" showErrorMessage="1" errorTitle="National Lamp Wattage" error="Enter Wattage for One Fixture." sqref="B25">
      <formula1>0</formula1>
      <formula2>500</formula2>
    </dataValidation>
    <dataValidation type="list" allowBlank="1" showInputMessage="1" showErrorMessage="1" sqref="B10">
      <formula1>$E$28:$E$34</formula1>
    </dataValidation>
    <dataValidation type="list" allowBlank="1" showInputMessage="1" showErrorMessage="1" sqref="B11">
      <formula1>$E$37:$E$44</formula1>
    </dataValidation>
    <dataValidation type="list" allowBlank="1" showInputMessage="1" showErrorMessage="1" sqref="B12">
      <formula1>$O$6:$O$20</formula1>
    </dataValidation>
    <dataValidation type="list" allowBlank="1" showInputMessage="1" showErrorMessage="1" sqref="B16">
      <formula1>$E$23:$E$25</formula1>
    </dataValidation>
    <dataValidation type="list" allowBlank="1" showInputMessage="1" showErrorMessage="1" sqref="B14">
      <formula1>$E$47:$E$48</formula1>
    </dataValidation>
    <dataValidation type="list" allowBlank="1" showInputMessage="1" showErrorMessage="1" sqref="B15">
      <formula1>"1,2,3,4,5,6,7,8"</formula1>
    </dataValidation>
  </dataValidations>
  <printOptions horizontalCentered="1"/>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AZ176"/>
  <sheetViews>
    <sheetView zoomScale="70" zoomScaleNormal="70" zoomScaleSheetLayoutView="57"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8.28125" style="316" customWidth="1"/>
    <col min="2" max="2" width="40.7109375" style="316" customWidth="1"/>
    <col min="3" max="3" width="18.7109375" style="316" customWidth="1"/>
    <col min="4" max="4" width="13.7109375" style="316" customWidth="1"/>
    <col min="5" max="5" width="40.7109375" style="316" customWidth="1"/>
    <col min="6" max="6" width="18.7109375" style="316" customWidth="1"/>
    <col min="7" max="7" width="13.7109375" style="316" customWidth="1"/>
    <col min="8" max="8" width="17.140625" style="316" customWidth="1"/>
    <col min="9" max="9" width="70.00390625" style="266" customWidth="1"/>
    <col min="10" max="50" width="8.8515625" style="104" customWidth="1"/>
    <col min="51" max="52" width="9.140625" style="265" customWidth="1"/>
    <col min="53" max="16384" width="9.140625" style="266" customWidth="1"/>
  </cols>
  <sheetData>
    <row r="1" spans="1:9" ht="62.25" customHeight="1" thickBot="1">
      <c r="A1" s="262" t="s">
        <v>2296</v>
      </c>
      <c r="B1" s="263"/>
      <c r="C1" s="263"/>
      <c r="D1" s="263"/>
      <c r="E1" s="263"/>
      <c r="F1" s="81"/>
      <c r="G1" s="263"/>
      <c r="H1" s="263"/>
      <c r="I1" s="264"/>
    </row>
    <row r="2" spans="1:52" s="26" customFormat="1" ht="18.75" customHeight="1" thickBot="1">
      <c r="A2" s="267"/>
      <c r="B2" s="268" t="s">
        <v>20</v>
      </c>
      <c r="C2" s="269"/>
      <c r="D2" s="270"/>
      <c r="E2" s="271" t="s">
        <v>19</v>
      </c>
      <c r="F2" s="272"/>
      <c r="G2" s="273"/>
      <c r="H2" s="274"/>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row>
    <row r="3" spans="1:52" s="43" customFormat="1" ht="55.5" customHeight="1" thickBot="1">
      <c r="A3" s="41" t="s">
        <v>482</v>
      </c>
      <c r="B3" s="41" t="s">
        <v>2297</v>
      </c>
      <c r="C3" s="42" t="s">
        <v>2214</v>
      </c>
      <c r="D3" s="275" t="s">
        <v>2050</v>
      </c>
      <c r="E3" s="41" t="s">
        <v>2298</v>
      </c>
      <c r="F3" s="42" t="s">
        <v>2213</v>
      </c>
      <c r="G3" s="275" t="s">
        <v>477</v>
      </c>
      <c r="H3" s="276" t="s">
        <v>2299</v>
      </c>
      <c r="I3" s="277" t="s">
        <v>2300</v>
      </c>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01"/>
      <c r="AX3" s="101"/>
      <c r="AY3" s="101"/>
      <c r="AZ3" s="101"/>
    </row>
    <row r="4" spans="1:48" s="85" customFormat="1" ht="15.75" customHeight="1" thickBot="1">
      <c r="A4" s="278" t="s">
        <v>2402</v>
      </c>
      <c r="B4" s="278"/>
      <c r="C4" s="279"/>
      <c r="D4" s="280"/>
      <c r="E4" s="281"/>
      <c r="F4" s="279"/>
      <c r="G4" s="280"/>
      <c r="H4" s="282"/>
      <c r="I4" s="283"/>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row>
    <row r="5" spans="1:48" s="85" customFormat="1" ht="15.75" customHeight="1">
      <c r="A5" s="284">
        <v>1</v>
      </c>
      <c r="B5" s="297" t="s">
        <v>2391</v>
      </c>
      <c r="C5" s="286" t="s">
        <v>145</v>
      </c>
      <c r="D5" s="298">
        <v>20</v>
      </c>
      <c r="E5" s="299" t="s">
        <v>2417</v>
      </c>
      <c r="F5" s="289" t="s">
        <v>175</v>
      </c>
      <c r="G5" s="287">
        <f>IF(F5="","",VLOOKUP(F5,'Wattage Table'!$A$3:$G$884,7,0))</f>
        <v>26</v>
      </c>
      <c r="H5" s="300">
        <f aca="true" t="shared" si="0" ref="H5:H17">IF(OR(ISBLANK(F5),ISBLANK(C5)),"",(G5-D5))</f>
        <v>6</v>
      </c>
      <c r="I5" s="361" t="s">
        <v>2400</v>
      </c>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row>
    <row r="6" spans="1:48" s="85" customFormat="1" ht="15.75" customHeight="1">
      <c r="A6" s="284">
        <v>2</v>
      </c>
      <c r="B6" s="285" t="s">
        <v>2392</v>
      </c>
      <c r="C6" s="286" t="s">
        <v>189</v>
      </c>
      <c r="D6" s="287">
        <v>33</v>
      </c>
      <c r="E6" s="288" t="s">
        <v>2418</v>
      </c>
      <c r="F6" s="289" t="s">
        <v>205</v>
      </c>
      <c r="G6" s="287">
        <f>IF(F6="","",VLOOKUP(F6,'Wattage Table'!$A$3:$G$884,7,0))</f>
        <v>51</v>
      </c>
      <c r="H6" s="290">
        <f t="shared" si="0"/>
        <v>18</v>
      </c>
      <c r="I6" s="346" t="s">
        <v>2400</v>
      </c>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row>
    <row r="7" spans="1:48" s="85" customFormat="1" ht="15.75" customHeight="1">
      <c r="A7" s="284">
        <v>3</v>
      </c>
      <c r="B7" s="285" t="s">
        <v>2393</v>
      </c>
      <c r="C7" s="286" t="s">
        <v>208</v>
      </c>
      <c r="D7" s="287">
        <v>47</v>
      </c>
      <c r="E7" s="288" t="s">
        <v>2419</v>
      </c>
      <c r="F7" s="289" t="s">
        <v>218</v>
      </c>
      <c r="G7" s="287">
        <f>IF(F7="","",VLOOKUP(F7,'Wattage Table'!$A$3:$G$884,7,0))</f>
        <v>77</v>
      </c>
      <c r="H7" s="290">
        <f t="shared" si="0"/>
        <v>30</v>
      </c>
      <c r="I7" s="346" t="s">
        <v>2400</v>
      </c>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row>
    <row r="8" spans="1:48" s="85" customFormat="1" ht="15.75" customHeight="1">
      <c r="A8" s="284">
        <v>4</v>
      </c>
      <c r="B8" s="285" t="s">
        <v>2394</v>
      </c>
      <c r="C8" s="286" t="s">
        <v>221</v>
      </c>
      <c r="D8" s="287">
        <v>61</v>
      </c>
      <c r="E8" s="288" t="s">
        <v>2420</v>
      </c>
      <c r="F8" s="289" t="s">
        <v>229</v>
      </c>
      <c r="G8" s="287">
        <f>IF(F8="","",VLOOKUP(F8,'Wattage Table'!$A$3:$G$884,7,0))</f>
        <v>102</v>
      </c>
      <c r="H8" s="290">
        <f t="shared" si="0"/>
        <v>41</v>
      </c>
      <c r="I8" s="346" t="s">
        <v>2400</v>
      </c>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row>
    <row r="9" spans="1:48" s="85" customFormat="1" ht="15.75" customHeight="1">
      <c r="A9" s="284">
        <v>5</v>
      </c>
      <c r="B9" s="285" t="s">
        <v>2395</v>
      </c>
      <c r="C9" s="286" t="s">
        <v>245</v>
      </c>
      <c r="D9" s="287">
        <v>26</v>
      </c>
      <c r="E9" s="288" t="s">
        <v>2413</v>
      </c>
      <c r="F9" s="289" t="s">
        <v>235</v>
      </c>
      <c r="G9" s="287">
        <f>IF(F9="","",VLOOKUP(F9,'Wattage Table'!$A$3:$G$884,7,0))</f>
        <v>38</v>
      </c>
      <c r="H9" s="290">
        <f t="shared" si="0"/>
        <v>12</v>
      </c>
      <c r="I9" s="346"/>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row>
    <row r="10" spans="1:48" s="85" customFormat="1" ht="15.75" customHeight="1">
      <c r="A10" s="284">
        <v>6</v>
      </c>
      <c r="B10" s="285" t="s">
        <v>2396</v>
      </c>
      <c r="C10" s="286" t="s">
        <v>299</v>
      </c>
      <c r="D10" s="287">
        <v>46</v>
      </c>
      <c r="E10" s="288" t="s">
        <v>2414</v>
      </c>
      <c r="F10" s="289" t="s">
        <v>295</v>
      </c>
      <c r="G10" s="287">
        <f>IF(F10="","",VLOOKUP(F10,'Wattage Table'!$A$3:$G$884,7,0))</f>
        <v>66</v>
      </c>
      <c r="H10" s="290">
        <f t="shared" si="0"/>
        <v>20</v>
      </c>
      <c r="I10" s="346"/>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row>
    <row r="11" spans="1:48" s="85" customFormat="1" ht="15.75" customHeight="1">
      <c r="A11" s="284">
        <v>7</v>
      </c>
      <c r="B11" s="285" t="s">
        <v>2397</v>
      </c>
      <c r="C11" s="286" t="s">
        <v>331</v>
      </c>
      <c r="D11" s="287">
        <v>67</v>
      </c>
      <c r="E11" s="288" t="s">
        <v>2415</v>
      </c>
      <c r="F11" s="289" t="s">
        <v>2273</v>
      </c>
      <c r="G11" s="287">
        <f>IF(F11="","",VLOOKUP(F11,'Wattage Table'!$A$3:$G$884,7,0))</f>
        <v>104</v>
      </c>
      <c r="H11" s="290">
        <f t="shared" si="0"/>
        <v>37</v>
      </c>
      <c r="I11" s="346"/>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row>
    <row r="12" spans="1:48" s="85" customFormat="1" ht="15.75" customHeight="1">
      <c r="A12" s="284">
        <v>8</v>
      </c>
      <c r="B12" s="285" t="s">
        <v>2398</v>
      </c>
      <c r="C12" s="286" t="s">
        <v>343</v>
      </c>
      <c r="D12" s="287">
        <v>87</v>
      </c>
      <c r="E12" s="288" t="s">
        <v>2416</v>
      </c>
      <c r="F12" s="289" t="s">
        <v>2278</v>
      </c>
      <c r="G12" s="287">
        <f>IF(F12="","",VLOOKUP(F12,'Wattage Table'!$A$3:$G$884,7,0))</f>
        <v>132</v>
      </c>
      <c r="H12" s="290">
        <f t="shared" si="0"/>
        <v>45</v>
      </c>
      <c r="I12" s="363"/>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row>
    <row r="13" spans="1:48" s="85" customFormat="1" ht="15.75" customHeight="1">
      <c r="A13" s="284">
        <v>9</v>
      </c>
      <c r="B13" s="285" t="s">
        <v>2384</v>
      </c>
      <c r="C13" s="286" t="s">
        <v>394</v>
      </c>
      <c r="D13" s="287">
        <v>31</v>
      </c>
      <c r="E13" s="288" t="s">
        <v>2435</v>
      </c>
      <c r="F13" s="289" t="s">
        <v>366</v>
      </c>
      <c r="G13" s="287">
        <f>IF(F13="","",VLOOKUP(F13,'Wattage Table'!$A$3:$G$884,7,0))</f>
        <v>43</v>
      </c>
      <c r="H13" s="290">
        <f t="shared" si="0"/>
        <v>12</v>
      </c>
      <c r="I13" s="301"/>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row>
    <row r="14" spans="1:48" s="85" customFormat="1" ht="15.75" customHeight="1">
      <c r="A14" s="284">
        <v>10</v>
      </c>
      <c r="B14" s="285" t="s">
        <v>2385</v>
      </c>
      <c r="C14" s="286" t="s">
        <v>537</v>
      </c>
      <c r="D14" s="287">
        <v>59</v>
      </c>
      <c r="E14" s="288" t="s">
        <v>2436</v>
      </c>
      <c r="F14" s="289" t="s">
        <v>520</v>
      </c>
      <c r="G14" s="287">
        <f>IF(F14="","",VLOOKUP(F14,'Wattage Table'!$A$3:$G$884,7,0))</f>
        <v>72</v>
      </c>
      <c r="H14" s="290">
        <f t="shared" si="0"/>
        <v>13</v>
      </c>
      <c r="I14" s="301"/>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row>
    <row r="15" spans="1:48" s="85" customFormat="1" ht="15.75" customHeight="1">
      <c r="A15" s="284">
        <v>11</v>
      </c>
      <c r="B15" s="285" t="s">
        <v>2386</v>
      </c>
      <c r="C15" s="286" t="s">
        <v>901</v>
      </c>
      <c r="D15" s="287">
        <v>89</v>
      </c>
      <c r="E15" s="288" t="s">
        <v>2437</v>
      </c>
      <c r="F15" s="289" t="s">
        <v>888</v>
      </c>
      <c r="G15" s="287">
        <f>IF(F15="","",VLOOKUP(F15,'Wattage Table'!$A$3:$G$884,7,0))</f>
        <v>115</v>
      </c>
      <c r="H15" s="290">
        <f t="shared" si="0"/>
        <v>26</v>
      </c>
      <c r="I15" s="301"/>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row>
    <row r="16" spans="1:48" s="85" customFormat="1" ht="15.75" customHeight="1">
      <c r="A16" s="284">
        <v>12</v>
      </c>
      <c r="B16" s="285" t="s">
        <v>2387</v>
      </c>
      <c r="C16" s="286" t="s">
        <v>958</v>
      </c>
      <c r="D16" s="287">
        <v>112</v>
      </c>
      <c r="E16" s="288" t="s">
        <v>2438</v>
      </c>
      <c r="F16" s="289" t="s">
        <v>943</v>
      </c>
      <c r="G16" s="287">
        <f>IF(F16="","",VLOOKUP(F16,'Wattage Table'!$A$3:$G$884,7,0))</f>
        <v>144</v>
      </c>
      <c r="H16" s="290">
        <f t="shared" si="0"/>
        <v>32</v>
      </c>
      <c r="I16" s="301"/>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row>
    <row r="17" spans="1:48" s="85" customFormat="1" ht="15.75" customHeight="1">
      <c r="A17" s="284">
        <v>13</v>
      </c>
      <c r="B17" s="285" t="s">
        <v>2388</v>
      </c>
      <c r="C17" s="286" t="s">
        <v>1002</v>
      </c>
      <c r="D17" s="287">
        <v>175</v>
      </c>
      <c r="E17" s="288" t="s">
        <v>2439</v>
      </c>
      <c r="F17" s="289" t="s">
        <v>998</v>
      </c>
      <c r="G17" s="287">
        <f>IF(F17="","",VLOOKUP(F17,'Wattage Table'!$A$3:$G$884,7,0))</f>
        <v>216</v>
      </c>
      <c r="H17" s="290">
        <f t="shared" si="0"/>
        <v>41</v>
      </c>
      <c r="I17" s="301"/>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row>
    <row r="18" spans="1:48" s="85" customFormat="1" ht="15.75" customHeight="1">
      <c r="A18" s="284">
        <v>14</v>
      </c>
      <c r="B18" s="285" t="s">
        <v>2389</v>
      </c>
      <c r="C18" s="350" t="s">
        <v>558</v>
      </c>
      <c r="D18" s="287">
        <f>IF(C18="","",VLOOKUP(C18,'Wattage Table'!$A$3:$G$884,7,0))</f>
        <v>79</v>
      </c>
      <c r="E18" s="351" t="s">
        <v>2438</v>
      </c>
      <c r="F18" s="352" t="s">
        <v>943</v>
      </c>
      <c r="G18" s="287">
        <f>IF(F18="","",VLOOKUP(F18,'Wattage Table'!$A$3:$G$884,7,0))</f>
        <v>144</v>
      </c>
      <c r="H18" s="353">
        <f aca="true" t="shared" si="1" ref="H18:H31">IF(OR(ISBLANK(F18),ISBLANK(C18)),"",(G18-D18))</f>
        <v>65</v>
      </c>
      <c r="I18" s="346" t="s">
        <v>2399</v>
      </c>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row>
    <row r="19" spans="1:48" s="85" customFormat="1" ht="15.75" customHeight="1">
      <c r="A19" s="284">
        <v>15</v>
      </c>
      <c r="B19" s="285" t="s">
        <v>2390</v>
      </c>
      <c r="C19" s="286" t="s">
        <v>971</v>
      </c>
      <c r="D19" s="287">
        <f>IF(C19="","",VLOOKUP(C19,'Wattage Table'!$A$3:$G$884,7,0))</f>
        <v>102</v>
      </c>
      <c r="E19" s="299" t="s">
        <v>2438</v>
      </c>
      <c r="F19" s="289" t="s">
        <v>943</v>
      </c>
      <c r="G19" s="287">
        <f>IF(F19="","",VLOOKUP(F19,'Wattage Table'!$A$3:$G$884,7,0))</f>
        <v>144</v>
      </c>
      <c r="H19" s="290">
        <f t="shared" si="1"/>
        <v>42</v>
      </c>
      <c r="I19" s="346"/>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row>
    <row r="20" spans="1:48" s="85" customFormat="1" ht="15.75" customHeight="1">
      <c r="A20" s="284">
        <v>16</v>
      </c>
      <c r="B20" s="285" t="s">
        <v>2372</v>
      </c>
      <c r="C20" s="286" t="s">
        <v>397</v>
      </c>
      <c r="D20" s="287">
        <f>IF(C20="","",VLOOKUP(C20,'Wattage Table'!$A$3:$G$884,7,0))</f>
        <v>28</v>
      </c>
      <c r="E20" s="288" t="s">
        <v>2435</v>
      </c>
      <c r="F20" s="289" t="s">
        <v>366</v>
      </c>
      <c r="G20" s="287">
        <f>IF(F20="","",VLOOKUP(F20,'Wattage Table'!$A$3:$G$884,7,0))</f>
        <v>43</v>
      </c>
      <c r="H20" s="290">
        <f t="shared" si="1"/>
        <v>15</v>
      </c>
      <c r="I20" s="301" t="s">
        <v>2365</v>
      </c>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row>
    <row r="21" spans="1:48" s="85" customFormat="1" ht="15.75" customHeight="1">
      <c r="A21" s="284">
        <v>17</v>
      </c>
      <c r="B21" s="285" t="s">
        <v>2374</v>
      </c>
      <c r="C21" s="286" t="s">
        <v>539</v>
      </c>
      <c r="D21" s="287">
        <f>IF(C21="","",VLOOKUP(C21,'Wattage Table'!$A$3:$G$884,7,0))</f>
        <v>53</v>
      </c>
      <c r="E21" s="288" t="s">
        <v>2436</v>
      </c>
      <c r="F21" s="289" t="s">
        <v>520</v>
      </c>
      <c r="G21" s="287">
        <f>IF(F21="","",VLOOKUP(F21,'Wattage Table'!$A$3:$G$884,7,0))</f>
        <v>72</v>
      </c>
      <c r="H21" s="290">
        <f t="shared" si="1"/>
        <v>19</v>
      </c>
      <c r="I21" s="301" t="s">
        <v>2365</v>
      </c>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row>
    <row r="22" spans="1:48" s="85" customFormat="1" ht="15.75" customHeight="1">
      <c r="A22" s="284">
        <v>18</v>
      </c>
      <c r="B22" s="285" t="s">
        <v>2375</v>
      </c>
      <c r="C22" s="286" t="s">
        <v>903</v>
      </c>
      <c r="D22" s="287">
        <f>IF(C22="","",VLOOKUP(C22,'Wattage Table'!$A$3:$G$884,7,0))</f>
        <v>78</v>
      </c>
      <c r="E22" s="288" t="s">
        <v>2437</v>
      </c>
      <c r="F22" s="289" t="s">
        <v>888</v>
      </c>
      <c r="G22" s="287">
        <f>IF(F22="","",VLOOKUP(F22,'Wattage Table'!$A$3:$G$884,7,0))</f>
        <v>115</v>
      </c>
      <c r="H22" s="290">
        <f t="shared" si="1"/>
        <v>37</v>
      </c>
      <c r="I22" s="301" t="s">
        <v>2365</v>
      </c>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row>
    <row r="23" spans="1:48" s="85" customFormat="1" ht="15.75" customHeight="1">
      <c r="A23" s="284">
        <v>19</v>
      </c>
      <c r="B23" s="285" t="s">
        <v>2376</v>
      </c>
      <c r="C23" s="286" t="s">
        <v>960</v>
      </c>
      <c r="D23" s="287">
        <f>IF(C23="","",VLOOKUP(C23,'Wattage Table'!$A$3:$G$884,7,0))</f>
        <v>105</v>
      </c>
      <c r="E23" s="288" t="s">
        <v>2438</v>
      </c>
      <c r="F23" s="289" t="s">
        <v>943</v>
      </c>
      <c r="G23" s="287">
        <f>IF(F23="","",VLOOKUP(F23,'Wattage Table'!$A$3:$G$884,7,0))</f>
        <v>144</v>
      </c>
      <c r="H23" s="290">
        <f t="shared" si="1"/>
        <v>39</v>
      </c>
      <c r="I23" s="301" t="s">
        <v>2365</v>
      </c>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row>
    <row r="24" spans="1:48" s="85" customFormat="1" ht="15.75" customHeight="1">
      <c r="A24" s="284">
        <v>20</v>
      </c>
      <c r="B24" s="285" t="s">
        <v>2373</v>
      </c>
      <c r="C24" s="286" t="s">
        <v>420</v>
      </c>
      <c r="D24" s="287">
        <f>IF(C24="","",VLOOKUP(C24,'Wattage Table'!$A$3:$G$884,7,0))</f>
        <v>26</v>
      </c>
      <c r="E24" s="288" t="s">
        <v>2435</v>
      </c>
      <c r="F24" s="289" t="s">
        <v>366</v>
      </c>
      <c r="G24" s="287">
        <f>IF(F24="","",VLOOKUP(F24,'Wattage Table'!$A$3:$G$884,7,0))</f>
        <v>43</v>
      </c>
      <c r="H24" s="290">
        <f t="shared" si="1"/>
        <v>17</v>
      </c>
      <c r="I24" s="301" t="s">
        <v>2364</v>
      </c>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row>
    <row r="25" spans="1:48" s="85" customFormat="1" ht="15.75" customHeight="1">
      <c r="A25" s="284">
        <v>21</v>
      </c>
      <c r="B25" s="285" t="s">
        <v>2377</v>
      </c>
      <c r="C25" s="286" t="s">
        <v>547</v>
      </c>
      <c r="D25" s="287">
        <f>IF(C25="","",VLOOKUP(C25,'Wattage Table'!$A$3:$G$884,7,0))</f>
        <v>48</v>
      </c>
      <c r="E25" s="288" t="s">
        <v>2436</v>
      </c>
      <c r="F25" s="289" t="s">
        <v>520</v>
      </c>
      <c r="G25" s="287">
        <f>IF(F25="","",VLOOKUP(F25,'Wattage Table'!$A$3:$G$884,7,0))</f>
        <v>72</v>
      </c>
      <c r="H25" s="290">
        <f t="shared" si="1"/>
        <v>24</v>
      </c>
      <c r="I25" s="301" t="s">
        <v>2364</v>
      </c>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row>
    <row r="26" spans="1:48" s="85" customFormat="1" ht="15.75" customHeight="1">
      <c r="A26" s="284">
        <v>22</v>
      </c>
      <c r="B26" s="285" t="s">
        <v>2378</v>
      </c>
      <c r="C26" s="286" t="s">
        <v>909</v>
      </c>
      <c r="D26" s="287">
        <f>IF(C26="","",VLOOKUP(C26,'Wattage Table'!$A$3:$G$884,7,0))</f>
        <v>72</v>
      </c>
      <c r="E26" s="288" t="s">
        <v>2437</v>
      </c>
      <c r="F26" s="289" t="s">
        <v>888</v>
      </c>
      <c r="G26" s="287">
        <f>IF(F26="","",VLOOKUP(F26,'Wattage Table'!$A$3:$G$884,7,0))</f>
        <v>115</v>
      </c>
      <c r="H26" s="290">
        <f t="shared" si="1"/>
        <v>43</v>
      </c>
      <c r="I26" s="301" t="s">
        <v>2364</v>
      </c>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row>
    <row r="27" spans="1:48" s="85" customFormat="1" ht="15.75" customHeight="1">
      <c r="A27" s="284">
        <v>23</v>
      </c>
      <c r="B27" s="285" t="s">
        <v>2379</v>
      </c>
      <c r="C27" s="286" t="s">
        <v>966</v>
      </c>
      <c r="D27" s="287">
        <f>IF(C27="","",VLOOKUP(C27,'Wattage Table'!$A$3:$G$884,7,0))</f>
        <v>96</v>
      </c>
      <c r="E27" s="288" t="s">
        <v>2438</v>
      </c>
      <c r="F27" s="289" t="s">
        <v>943</v>
      </c>
      <c r="G27" s="287">
        <f>IF(F27="","",VLOOKUP(F27,'Wattage Table'!$A$3:$G$884,7,0))</f>
        <v>144</v>
      </c>
      <c r="H27" s="290">
        <f t="shared" si="1"/>
        <v>48</v>
      </c>
      <c r="I27" s="301" t="s">
        <v>2364</v>
      </c>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row>
    <row r="28" spans="1:48" s="85" customFormat="1" ht="15.75" customHeight="1">
      <c r="A28" s="284">
        <v>24</v>
      </c>
      <c r="B28" s="285" t="s">
        <v>2405</v>
      </c>
      <c r="C28" s="286" t="s">
        <v>1138</v>
      </c>
      <c r="D28" s="287">
        <v>58</v>
      </c>
      <c r="E28" s="288" t="s">
        <v>2409</v>
      </c>
      <c r="F28" s="289" t="s">
        <v>2289</v>
      </c>
      <c r="G28" s="287">
        <f>IF(F28="","",VLOOKUP(F28,'Wattage Table'!$A$3:$G$884,7,0))</f>
        <v>61</v>
      </c>
      <c r="H28" s="290">
        <f t="shared" si="1"/>
        <v>3</v>
      </c>
      <c r="I28" s="301"/>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row>
    <row r="29" spans="1:48" s="85" customFormat="1" ht="15.75" customHeight="1">
      <c r="A29" s="284">
        <v>25</v>
      </c>
      <c r="B29" s="285" t="s">
        <v>2406</v>
      </c>
      <c r="C29" s="286" t="s">
        <v>1332</v>
      </c>
      <c r="D29" s="287">
        <v>109</v>
      </c>
      <c r="E29" s="288" t="s">
        <v>2410</v>
      </c>
      <c r="F29" s="289" t="s">
        <v>1173</v>
      </c>
      <c r="G29" s="287">
        <f>IF(F29="","",VLOOKUP(F29,'Wattage Table'!$A$3:$G$884,7,0))</f>
        <v>123</v>
      </c>
      <c r="H29" s="290">
        <f t="shared" si="1"/>
        <v>14</v>
      </c>
      <c r="I29" s="301"/>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row>
    <row r="30" spans="1:48" s="85" customFormat="1" ht="15.75" customHeight="1">
      <c r="A30" s="284">
        <v>26</v>
      </c>
      <c r="B30" s="285" t="s">
        <v>2407</v>
      </c>
      <c r="C30" s="286" t="s">
        <v>1378</v>
      </c>
      <c r="D30" s="287">
        <v>219</v>
      </c>
      <c r="E30" s="288" t="s">
        <v>2411</v>
      </c>
      <c r="F30" s="289" t="s">
        <v>1368</v>
      </c>
      <c r="G30" s="287">
        <f>IF(F30="","",VLOOKUP(F30,'Wattage Table'!$A$3:$G$884,7,0))</f>
        <v>246</v>
      </c>
      <c r="H30" s="290">
        <f t="shared" si="1"/>
        <v>27</v>
      </c>
      <c r="I30" s="301"/>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row>
    <row r="31" spans="1:48" s="85" customFormat="1" ht="15.75" customHeight="1">
      <c r="A31" s="284">
        <v>27</v>
      </c>
      <c r="B31" s="285" t="s">
        <v>2408</v>
      </c>
      <c r="C31" s="286" t="s">
        <v>1395</v>
      </c>
      <c r="D31" s="287">
        <v>328</v>
      </c>
      <c r="E31" s="348" t="s">
        <v>2412</v>
      </c>
      <c r="F31" s="286" t="s">
        <v>2291</v>
      </c>
      <c r="G31" s="287">
        <f>IF(F31="","",VLOOKUP(F31,'Wattage Table'!$A$3:$G$884,7,0))</f>
        <v>369</v>
      </c>
      <c r="H31" s="349">
        <f t="shared" si="1"/>
        <v>41</v>
      </c>
      <c r="I31" s="347"/>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row>
    <row r="32" spans="1:48" s="85" customFormat="1" ht="15.75" customHeight="1" thickBot="1">
      <c r="A32" s="302"/>
      <c r="B32" s="285"/>
      <c r="C32" s="286"/>
      <c r="D32" s="287"/>
      <c r="E32" s="299"/>
      <c r="F32" s="289"/>
      <c r="G32" s="287"/>
      <c r="H32" s="290"/>
      <c r="I32" s="301"/>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row>
    <row r="33" spans="1:48" s="85" customFormat="1" ht="15.75" customHeight="1" thickBot="1">
      <c r="A33" s="278" t="s">
        <v>2403</v>
      </c>
      <c r="B33" s="278"/>
      <c r="C33" s="279"/>
      <c r="D33" s="280"/>
      <c r="E33" s="281"/>
      <c r="F33" s="279"/>
      <c r="G33" s="280"/>
      <c r="H33" s="282"/>
      <c r="I33" s="303"/>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row>
    <row r="34" spans="1:48" s="85" customFormat="1" ht="15.75" customHeight="1">
      <c r="A34" s="304">
        <v>28</v>
      </c>
      <c r="B34" s="297" t="s">
        <v>2391</v>
      </c>
      <c r="C34" s="306" t="s">
        <v>145</v>
      </c>
      <c r="D34" s="309">
        <v>20</v>
      </c>
      <c r="E34" s="307" t="s">
        <v>2011</v>
      </c>
      <c r="F34" s="308" t="s">
        <v>2011</v>
      </c>
      <c r="G34" s="309" t="s">
        <v>2011</v>
      </c>
      <c r="H34" s="310" t="s">
        <v>2011</v>
      </c>
      <c r="I34" s="291" t="s">
        <v>2306</v>
      </c>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row>
    <row r="35" spans="1:48" s="85" customFormat="1" ht="15.75" customHeight="1">
      <c r="A35" s="284">
        <v>29</v>
      </c>
      <c r="B35" s="285" t="s">
        <v>2392</v>
      </c>
      <c r="C35" s="286" t="s">
        <v>189</v>
      </c>
      <c r="D35" s="287">
        <v>33</v>
      </c>
      <c r="E35" s="288" t="s">
        <v>2011</v>
      </c>
      <c r="F35" s="289" t="s">
        <v>2011</v>
      </c>
      <c r="G35" s="287" t="s">
        <v>2011</v>
      </c>
      <c r="H35" s="290" t="s">
        <v>2011</v>
      </c>
      <c r="I35" s="301" t="s">
        <v>2306</v>
      </c>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row>
    <row r="36" spans="1:48" s="85" customFormat="1" ht="15.75" customHeight="1">
      <c r="A36" s="302">
        <v>30</v>
      </c>
      <c r="B36" s="285" t="s">
        <v>2393</v>
      </c>
      <c r="C36" s="286" t="s">
        <v>208</v>
      </c>
      <c r="D36" s="287">
        <v>47</v>
      </c>
      <c r="E36" s="288" t="s">
        <v>2011</v>
      </c>
      <c r="F36" s="289" t="s">
        <v>2011</v>
      </c>
      <c r="G36" s="287" t="s">
        <v>2011</v>
      </c>
      <c r="H36" s="290" t="s">
        <v>2011</v>
      </c>
      <c r="I36" s="301" t="s">
        <v>2306</v>
      </c>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row>
    <row r="37" spans="1:48" s="85" customFormat="1" ht="15.75" customHeight="1">
      <c r="A37" s="284">
        <v>31</v>
      </c>
      <c r="B37" s="285" t="s">
        <v>2394</v>
      </c>
      <c r="C37" s="286" t="s">
        <v>221</v>
      </c>
      <c r="D37" s="287">
        <v>61</v>
      </c>
      <c r="E37" s="288" t="s">
        <v>2011</v>
      </c>
      <c r="F37" s="289" t="s">
        <v>2011</v>
      </c>
      <c r="G37" s="287" t="s">
        <v>2011</v>
      </c>
      <c r="H37" s="290" t="s">
        <v>2011</v>
      </c>
      <c r="I37" s="301" t="s">
        <v>2306</v>
      </c>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row>
    <row r="38" spans="1:48" s="85" customFormat="1" ht="15.75" customHeight="1">
      <c r="A38" s="302">
        <v>32</v>
      </c>
      <c r="B38" s="285" t="s">
        <v>2395</v>
      </c>
      <c r="C38" s="286" t="s">
        <v>245</v>
      </c>
      <c r="D38" s="287">
        <v>26</v>
      </c>
      <c r="E38" s="288" t="s">
        <v>2425</v>
      </c>
      <c r="F38" s="289" t="s">
        <v>240</v>
      </c>
      <c r="G38" s="287">
        <f>IF(F38="","",VLOOKUP(F38,'Wattage Table'!$A$3:$G$884,7,0))</f>
        <v>26</v>
      </c>
      <c r="H38" s="290">
        <f aca="true" t="shared" si="2" ref="H38:H46">IF(OR(ISBLANK(F38),ISBLANK(C38)),"",(G38-D38))</f>
        <v>0</v>
      </c>
      <c r="I38" s="301"/>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row>
    <row r="39" spans="1:48" s="85" customFormat="1" ht="15.75" customHeight="1">
      <c r="A39" s="284">
        <v>33</v>
      </c>
      <c r="B39" s="285" t="s">
        <v>2396</v>
      </c>
      <c r="C39" s="286" t="s">
        <v>299</v>
      </c>
      <c r="D39" s="287">
        <v>46</v>
      </c>
      <c r="E39" s="288" t="s">
        <v>2426</v>
      </c>
      <c r="F39" s="289" t="s">
        <v>297</v>
      </c>
      <c r="G39" s="287">
        <f>IF(F39="","",VLOOKUP(F39,'Wattage Table'!$A$3:$G$884,7,0))</f>
        <v>50</v>
      </c>
      <c r="H39" s="290">
        <f t="shared" si="2"/>
        <v>4</v>
      </c>
      <c r="I39" s="301"/>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row>
    <row r="40" spans="1:48" s="85" customFormat="1" ht="15.75" customHeight="1">
      <c r="A40" s="302">
        <v>34</v>
      </c>
      <c r="B40" s="285" t="s">
        <v>2397</v>
      </c>
      <c r="C40" s="286" t="s">
        <v>331</v>
      </c>
      <c r="D40" s="287">
        <v>67</v>
      </c>
      <c r="E40" s="288" t="s">
        <v>2427</v>
      </c>
      <c r="F40" s="289" t="s">
        <v>2276</v>
      </c>
      <c r="G40" s="287">
        <f>IF(F40="","",VLOOKUP(F40,'Wattage Table'!$A$3:$G$884,7,0))</f>
        <v>76</v>
      </c>
      <c r="H40" s="290">
        <f t="shared" si="2"/>
        <v>9</v>
      </c>
      <c r="I40" s="301"/>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row>
    <row r="41" spans="1:48" s="85" customFormat="1" ht="15.75" customHeight="1">
      <c r="A41" s="284">
        <v>35</v>
      </c>
      <c r="B41" s="285" t="s">
        <v>2398</v>
      </c>
      <c r="C41" s="286" t="s">
        <v>343</v>
      </c>
      <c r="D41" s="287">
        <v>87</v>
      </c>
      <c r="E41" s="288" t="s">
        <v>2428</v>
      </c>
      <c r="F41" s="289" t="s">
        <v>2281</v>
      </c>
      <c r="G41" s="287">
        <f>IF(F41="","",VLOOKUP(F41,'Wattage Table'!$A$3:$G$884,7,0))</f>
        <v>100</v>
      </c>
      <c r="H41" s="290">
        <f t="shared" si="2"/>
        <v>13</v>
      </c>
      <c r="I41" s="301"/>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row>
    <row r="42" spans="1:48" s="85" customFormat="1" ht="15.75" customHeight="1">
      <c r="A42" s="302">
        <v>36</v>
      </c>
      <c r="B42" s="285" t="s">
        <v>2384</v>
      </c>
      <c r="C42" s="286" t="s">
        <v>394</v>
      </c>
      <c r="D42" s="287">
        <v>31</v>
      </c>
      <c r="E42" s="288" t="s">
        <v>2430</v>
      </c>
      <c r="F42" s="289" t="s">
        <v>379</v>
      </c>
      <c r="G42" s="287">
        <f>IF(F42="","",VLOOKUP(F42,'Wattage Table'!$A$3:$G$884,7,0))</f>
        <v>32</v>
      </c>
      <c r="H42" s="290">
        <f t="shared" si="2"/>
        <v>1</v>
      </c>
      <c r="I42" s="301"/>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row>
    <row r="43" spans="1:48" s="85" customFormat="1" ht="15.75" customHeight="1">
      <c r="A43" s="284">
        <v>37</v>
      </c>
      <c r="B43" s="285" t="s">
        <v>2385</v>
      </c>
      <c r="C43" s="286" t="s">
        <v>537</v>
      </c>
      <c r="D43" s="287">
        <v>59</v>
      </c>
      <c r="E43" s="288" t="s">
        <v>2431</v>
      </c>
      <c r="F43" s="289" t="s">
        <v>528</v>
      </c>
      <c r="G43" s="287">
        <f>IF(F43="","",VLOOKUP(F43,'Wattage Table'!$A$3:$G$884,7,0))</f>
        <v>60</v>
      </c>
      <c r="H43" s="290">
        <f t="shared" si="2"/>
        <v>1</v>
      </c>
      <c r="I43" s="301"/>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row>
    <row r="44" spans="1:48" s="85" customFormat="1" ht="15.75" customHeight="1">
      <c r="A44" s="302">
        <v>38</v>
      </c>
      <c r="B44" s="285" t="s">
        <v>2386</v>
      </c>
      <c r="C44" s="286" t="s">
        <v>901</v>
      </c>
      <c r="D44" s="287">
        <v>89</v>
      </c>
      <c r="E44" s="288" t="s">
        <v>2432</v>
      </c>
      <c r="F44" s="289" t="s">
        <v>894</v>
      </c>
      <c r="G44" s="287">
        <f>IF(F44="","",VLOOKUP(F44,'Wattage Table'!$A$3:$G$884,7,0))</f>
        <v>92</v>
      </c>
      <c r="H44" s="290">
        <f t="shared" si="2"/>
        <v>3</v>
      </c>
      <c r="I44" s="301"/>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row>
    <row r="45" spans="1:48" s="85" customFormat="1" ht="15.75" customHeight="1">
      <c r="A45" s="284">
        <v>39</v>
      </c>
      <c r="B45" s="285" t="s">
        <v>2387</v>
      </c>
      <c r="C45" s="286" t="s">
        <v>958</v>
      </c>
      <c r="D45" s="287">
        <v>112</v>
      </c>
      <c r="E45" s="288" t="s">
        <v>2433</v>
      </c>
      <c r="F45" s="289" t="s">
        <v>951</v>
      </c>
      <c r="G45" s="287">
        <f>IF(F45="","",VLOOKUP(F45,'Wattage Table'!$A$3:$G$884,7,0))</f>
        <v>120</v>
      </c>
      <c r="H45" s="290">
        <f t="shared" si="2"/>
        <v>8</v>
      </c>
      <c r="I45" s="301"/>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row>
    <row r="46" spans="1:48" s="85" customFormat="1" ht="15.75" customHeight="1">
      <c r="A46" s="302">
        <v>40</v>
      </c>
      <c r="B46" s="285" t="s">
        <v>2388</v>
      </c>
      <c r="C46" s="286" t="s">
        <v>1002</v>
      </c>
      <c r="D46" s="287">
        <v>175</v>
      </c>
      <c r="E46" s="288" t="s">
        <v>2434</v>
      </c>
      <c r="F46" s="289" t="s">
        <v>1000</v>
      </c>
      <c r="G46" s="287">
        <f>IF(F46="","",VLOOKUP(F46,'Wattage Table'!$A$3:$G$884,7,0))</f>
        <v>186</v>
      </c>
      <c r="H46" s="290">
        <f t="shared" si="2"/>
        <v>11</v>
      </c>
      <c r="I46" s="301"/>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row>
    <row r="47" spans="1:48" s="85" customFormat="1" ht="15.75" customHeight="1">
      <c r="A47" s="284">
        <v>41</v>
      </c>
      <c r="B47" s="297" t="s">
        <v>2389</v>
      </c>
      <c r="C47" s="286" t="s">
        <v>558</v>
      </c>
      <c r="D47" s="287">
        <f>IF(C47="","",VLOOKUP(C47,'Wattage Table'!$A$3:$G$884,7,0))</f>
        <v>79</v>
      </c>
      <c r="E47" s="288" t="s">
        <v>2433</v>
      </c>
      <c r="F47" s="289" t="s">
        <v>951</v>
      </c>
      <c r="G47" s="287">
        <f>IF(F47="","",VLOOKUP(F47,'Wattage Table'!$A$3:$G$884,7,0))</f>
        <v>120</v>
      </c>
      <c r="H47" s="290">
        <f aca="true" t="shared" si="3" ref="H47:H60">IF(OR(ISBLANK(F47),ISBLANK(C47)),"",(G47-D47))</f>
        <v>41</v>
      </c>
      <c r="I47" s="346" t="s">
        <v>2399</v>
      </c>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row>
    <row r="48" spans="1:48" s="85" customFormat="1" ht="15.75" customHeight="1">
      <c r="A48" s="302">
        <v>42</v>
      </c>
      <c r="B48" s="285" t="s">
        <v>2390</v>
      </c>
      <c r="C48" s="286" t="s">
        <v>971</v>
      </c>
      <c r="D48" s="287">
        <f>IF(C48="","",VLOOKUP(C48,'Wattage Table'!$A$3:$G$884,7,0))</f>
        <v>102</v>
      </c>
      <c r="E48" s="288" t="s">
        <v>2433</v>
      </c>
      <c r="F48" s="289" t="s">
        <v>951</v>
      </c>
      <c r="G48" s="287">
        <f>IF(F48="","",VLOOKUP(F48,'Wattage Table'!$A$3:$G$884,7,0))</f>
        <v>120</v>
      </c>
      <c r="H48" s="290">
        <f t="shared" si="3"/>
        <v>18</v>
      </c>
      <c r="I48" s="346"/>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row>
    <row r="49" spans="1:48" s="85" customFormat="1" ht="15.75" customHeight="1">
      <c r="A49" s="284">
        <v>43</v>
      </c>
      <c r="B49" s="285" t="s">
        <v>2372</v>
      </c>
      <c r="C49" s="286" t="s">
        <v>397</v>
      </c>
      <c r="D49" s="287">
        <f>IF(C49="","",VLOOKUP(C49,'Wattage Table'!$A$3:$G$884,7,0))</f>
        <v>28</v>
      </c>
      <c r="E49" s="288" t="s">
        <v>2435</v>
      </c>
      <c r="F49" s="289" t="s">
        <v>379</v>
      </c>
      <c r="G49" s="287">
        <f>IF(F49="","",VLOOKUP(F49,'Wattage Table'!$A$3:$G$884,7,0))</f>
        <v>32</v>
      </c>
      <c r="H49" s="290">
        <f t="shared" si="3"/>
        <v>4</v>
      </c>
      <c r="I49" s="301" t="s">
        <v>2365</v>
      </c>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row>
    <row r="50" spans="1:48" s="85" customFormat="1" ht="15.75" customHeight="1">
      <c r="A50" s="302">
        <v>44</v>
      </c>
      <c r="B50" s="285" t="s">
        <v>2374</v>
      </c>
      <c r="C50" s="286" t="s">
        <v>539</v>
      </c>
      <c r="D50" s="287">
        <f>IF(C50="","",VLOOKUP(C50,'Wattage Table'!$A$3:$G$884,7,0))</f>
        <v>53</v>
      </c>
      <c r="E50" s="288" t="s">
        <v>2436</v>
      </c>
      <c r="F50" s="289" t="s">
        <v>528</v>
      </c>
      <c r="G50" s="287">
        <f>IF(F50="","",VLOOKUP(F50,'Wattage Table'!$A$3:$G$884,7,0))</f>
        <v>60</v>
      </c>
      <c r="H50" s="290">
        <f t="shared" si="3"/>
        <v>7</v>
      </c>
      <c r="I50" s="301" t="s">
        <v>2365</v>
      </c>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row>
    <row r="51" spans="1:48" s="85" customFormat="1" ht="15.75" customHeight="1">
      <c r="A51" s="284">
        <v>45</v>
      </c>
      <c r="B51" s="285" t="s">
        <v>2375</v>
      </c>
      <c r="C51" s="286" t="s">
        <v>903</v>
      </c>
      <c r="D51" s="287">
        <f>IF(C51="","",VLOOKUP(C51,'Wattage Table'!$A$3:$G$884,7,0))</f>
        <v>78</v>
      </c>
      <c r="E51" s="288" t="s">
        <v>2437</v>
      </c>
      <c r="F51" s="289" t="s">
        <v>894</v>
      </c>
      <c r="G51" s="287">
        <f>IF(F51="","",VLOOKUP(F51,'Wattage Table'!$A$3:$G$884,7,0))</f>
        <v>92</v>
      </c>
      <c r="H51" s="290">
        <f t="shared" si="3"/>
        <v>14</v>
      </c>
      <c r="I51" s="301" t="s">
        <v>2365</v>
      </c>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row>
    <row r="52" spans="1:48" s="85" customFormat="1" ht="15.75" customHeight="1">
      <c r="A52" s="302">
        <v>46</v>
      </c>
      <c r="B52" s="285" t="s">
        <v>2376</v>
      </c>
      <c r="C52" s="286" t="s">
        <v>960</v>
      </c>
      <c r="D52" s="287">
        <f>IF(C52="","",VLOOKUP(C52,'Wattage Table'!$A$3:$G$884,7,0))</f>
        <v>105</v>
      </c>
      <c r="E52" s="288" t="s">
        <v>2438</v>
      </c>
      <c r="F52" s="289" t="s">
        <v>951</v>
      </c>
      <c r="G52" s="287">
        <f>IF(F52="","",VLOOKUP(F52,'Wattage Table'!$A$3:$G$884,7,0))</f>
        <v>120</v>
      </c>
      <c r="H52" s="290">
        <f t="shared" si="3"/>
        <v>15</v>
      </c>
      <c r="I52" s="301" t="s">
        <v>2365</v>
      </c>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row>
    <row r="53" spans="1:48" s="85" customFormat="1" ht="15.75" customHeight="1">
      <c r="A53" s="284">
        <v>47</v>
      </c>
      <c r="B53" s="285" t="s">
        <v>2373</v>
      </c>
      <c r="C53" s="286" t="s">
        <v>420</v>
      </c>
      <c r="D53" s="287">
        <f>IF(C53="","",VLOOKUP(C53,'Wattage Table'!$A$3:$G$884,7,0))</f>
        <v>26</v>
      </c>
      <c r="E53" s="288" t="s">
        <v>2435</v>
      </c>
      <c r="F53" s="289" t="s">
        <v>379</v>
      </c>
      <c r="G53" s="287">
        <f>IF(F53="","",VLOOKUP(F53,'Wattage Table'!$A$3:$G$884,7,0))</f>
        <v>32</v>
      </c>
      <c r="H53" s="290">
        <f t="shared" si="3"/>
        <v>6</v>
      </c>
      <c r="I53" s="301" t="s">
        <v>2364</v>
      </c>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row>
    <row r="54" spans="1:48" s="85" customFormat="1" ht="15.75" customHeight="1">
      <c r="A54" s="302">
        <v>48</v>
      </c>
      <c r="B54" s="285" t="s">
        <v>2377</v>
      </c>
      <c r="C54" s="286" t="s">
        <v>547</v>
      </c>
      <c r="D54" s="287">
        <f>IF(C54="","",VLOOKUP(C54,'Wattage Table'!$A$3:$G$884,7,0))</f>
        <v>48</v>
      </c>
      <c r="E54" s="288" t="s">
        <v>2436</v>
      </c>
      <c r="F54" s="289" t="s">
        <v>528</v>
      </c>
      <c r="G54" s="287">
        <f>IF(F54="","",VLOOKUP(F54,'Wattage Table'!$A$3:$G$884,7,0))</f>
        <v>60</v>
      </c>
      <c r="H54" s="290">
        <f t="shared" si="3"/>
        <v>12</v>
      </c>
      <c r="I54" s="301" t="s">
        <v>2364</v>
      </c>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row>
    <row r="55" spans="1:48" s="85" customFormat="1" ht="15.75" customHeight="1">
      <c r="A55" s="284">
        <v>49</v>
      </c>
      <c r="B55" s="285" t="s">
        <v>2378</v>
      </c>
      <c r="C55" s="286" t="s">
        <v>909</v>
      </c>
      <c r="D55" s="287">
        <f>IF(C55="","",VLOOKUP(C55,'Wattage Table'!$A$3:$G$884,7,0))</f>
        <v>72</v>
      </c>
      <c r="E55" s="288" t="s">
        <v>2437</v>
      </c>
      <c r="F55" s="289" t="s">
        <v>894</v>
      </c>
      <c r="G55" s="287">
        <f>IF(F55="","",VLOOKUP(F55,'Wattage Table'!$A$3:$G$884,7,0))</f>
        <v>92</v>
      </c>
      <c r="H55" s="290">
        <f t="shared" si="3"/>
        <v>20</v>
      </c>
      <c r="I55" s="301" t="s">
        <v>2364</v>
      </c>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row>
    <row r="56" spans="1:48" s="85" customFormat="1" ht="15.75" customHeight="1">
      <c r="A56" s="302">
        <v>50</v>
      </c>
      <c r="B56" s="285" t="s">
        <v>2379</v>
      </c>
      <c r="C56" s="286" t="s">
        <v>966</v>
      </c>
      <c r="D56" s="287">
        <f>IF(C56="","",VLOOKUP(C56,'Wattage Table'!$A$3:$G$884,7,0))</f>
        <v>96</v>
      </c>
      <c r="E56" s="288" t="s">
        <v>2438</v>
      </c>
      <c r="F56" s="289" t="s">
        <v>951</v>
      </c>
      <c r="G56" s="287">
        <f>IF(F56="","",VLOOKUP(F56,'Wattage Table'!$A$3:$G$884,7,0))</f>
        <v>120</v>
      </c>
      <c r="H56" s="290">
        <f t="shared" si="3"/>
        <v>24</v>
      </c>
      <c r="I56" s="301" t="s">
        <v>2364</v>
      </c>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row>
    <row r="57" spans="1:48" s="85" customFormat="1" ht="15.75" customHeight="1">
      <c r="A57" s="284">
        <v>51</v>
      </c>
      <c r="B57" s="285" t="s">
        <v>2405</v>
      </c>
      <c r="C57" s="286" t="s">
        <v>1138</v>
      </c>
      <c r="D57" s="287">
        <v>58</v>
      </c>
      <c r="E57" s="288" t="s">
        <v>2421</v>
      </c>
      <c r="F57" s="289" t="s">
        <v>1129</v>
      </c>
      <c r="G57" s="287">
        <f>IF(F57="","",VLOOKUP(F57,'Wattage Table'!$A$3:$G$884,7,0))</f>
        <v>60</v>
      </c>
      <c r="H57" s="290">
        <f t="shared" si="3"/>
        <v>2</v>
      </c>
      <c r="I57" s="301"/>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1:48" s="85" customFormat="1" ht="15.75" customHeight="1">
      <c r="A58" s="302">
        <v>52</v>
      </c>
      <c r="B58" s="285" t="s">
        <v>2406</v>
      </c>
      <c r="C58" s="286" t="s">
        <v>1332</v>
      </c>
      <c r="D58" s="287">
        <v>109</v>
      </c>
      <c r="E58" s="288" t="s">
        <v>2422</v>
      </c>
      <c r="F58" s="289" t="s">
        <v>1179</v>
      </c>
      <c r="G58" s="287">
        <f>IF(F58="","",VLOOKUP(F58,'Wattage Table'!$A$3:$G$884,7,0))</f>
        <v>110</v>
      </c>
      <c r="H58" s="290">
        <f t="shared" si="3"/>
        <v>1</v>
      </c>
      <c r="I58" s="301"/>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row>
    <row r="59" spans="1:48" s="85" customFormat="1" ht="15.75" customHeight="1">
      <c r="A59" s="284">
        <v>53</v>
      </c>
      <c r="B59" s="285" t="s">
        <v>2407</v>
      </c>
      <c r="C59" s="286" t="s">
        <v>1378</v>
      </c>
      <c r="D59" s="287">
        <v>219</v>
      </c>
      <c r="E59" s="288" t="s">
        <v>2423</v>
      </c>
      <c r="F59" s="289" t="s">
        <v>1374</v>
      </c>
      <c r="G59" s="287">
        <f>IF(F59="","",VLOOKUP(F59,'Wattage Table'!$A$3:$G$884,7,0))</f>
        <v>220</v>
      </c>
      <c r="H59" s="290">
        <f t="shared" si="3"/>
        <v>1</v>
      </c>
      <c r="I59" s="301"/>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row>
    <row r="60" spans="1:48" s="85" customFormat="1" ht="15.75" customHeight="1">
      <c r="A60" s="302">
        <v>54</v>
      </c>
      <c r="B60" s="285" t="s">
        <v>2408</v>
      </c>
      <c r="C60" s="286" t="s">
        <v>1395</v>
      </c>
      <c r="D60" s="287">
        <v>328</v>
      </c>
      <c r="E60" s="288" t="s">
        <v>2424</v>
      </c>
      <c r="F60" s="289" t="s">
        <v>2294</v>
      </c>
      <c r="G60" s="287">
        <f>IF(F60="","",VLOOKUP(F60,'Wattage Table'!$A$3:$G$884,7,0))</f>
        <v>330</v>
      </c>
      <c r="H60" s="290">
        <f t="shared" si="3"/>
        <v>2</v>
      </c>
      <c r="I60" s="301"/>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row>
    <row r="61" spans="1:48" s="85" customFormat="1" ht="15.75" customHeight="1" thickBot="1">
      <c r="A61" s="302"/>
      <c r="B61" s="285"/>
      <c r="C61" s="286"/>
      <c r="D61" s="287"/>
      <c r="E61" s="288"/>
      <c r="F61" s="289"/>
      <c r="G61" s="287"/>
      <c r="H61" s="290"/>
      <c r="I61" s="283"/>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row>
    <row r="62" spans="1:48" s="85" customFormat="1" ht="15.75" customHeight="1" thickBot="1">
      <c r="A62" s="278" t="s">
        <v>2401</v>
      </c>
      <c r="B62" s="278"/>
      <c r="C62" s="279"/>
      <c r="D62" s="280"/>
      <c r="E62" s="281"/>
      <c r="F62" s="279"/>
      <c r="G62" s="280"/>
      <c r="H62" s="282"/>
      <c r="I62" s="303"/>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row>
    <row r="63" spans="1:48" s="85" customFormat="1" ht="15.75" customHeight="1">
      <c r="A63" s="302">
        <v>55</v>
      </c>
      <c r="B63" s="285" t="s">
        <v>2373</v>
      </c>
      <c r="C63" s="286" t="s">
        <v>420</v>
      </c>
      <c r="D63" s="287">
        <f>IF(C63="","",VLOOKUP(C63,'Wattage Table'!$A$3:$G$884,7,0))</f>
        <v>26</v>
      </c>
      <c r="E63" s="285" t="s">
        <v>2384</v>
      </c>
      <c r="F63" s="289" t="s">
        <v>394</v>
      </c>
      <c r="G63" s="287">
        <f>IF(F63="","",VLOOKUP(F63,'Wattage Table'!$A$3:$G$884,7,0))</f>
        <v>31</v>
      </c>
      <c r="H63" s="290">
        <f>IF(OR(ISBLANK(F63),ISBLANK(C63)),"",(G63-D63))</f>
        <v>5</v>
      </c>
      <c r="I63" s="301"/>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row>
    <row r="64" spans="1:48" s="85" customFormat="1" ht="15.75" customHeight="1">
      <c r="A64" s="302">
        <v>56</v>
      </c>
      <c r="B64" s="285" t="s">
        <v>2377</v>
      </c>
      <c r="C64" s="286" t="s">
        <v>547</v>
      </c>
      <c r="D64" s="287">
        <f>IF(C64="","",VLOOKUP(C64,'Wattage Table'!$A$3:$G$884,7,0))</f>
        <v>48</v>
      </c>
      <c r="E64" s="285" t="s">
        <v>2385</v>
      </c>
      <c r="F64" s="289" t="s">
        <v>537</v>
      </c>
      <c r="G64" s="287">
        <f>IF(F64="","",VLOOKUP(F64,'Wattage Table'!$A$3:$G$884,7,0))</f>
        <v>59</v>
      </c>
      <c r="H64" s="290">
        <f>IF(OR(ISBLANK(F64),ISBLANK(C64)),"",(G64-D64))</f>
        <v>11</v>
      </c>
      <c r="I64" s="301"/>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row>
    <row r="65" spans="1:48" s="85" customFormat="1" ht="15.75" customHeight="1">
      <c r="A65" s="302">
        <v>57</v>
      </c>
      <c r="B65" s="285" t="s">
        <v>2378</v>
      </c>
      <c r="C65" s="286" t="s">
        <v>909</v>
      </c>
      <c r="D65" s="287">
        <f>IF(C65="","",VLOOKUP(C65,'Wattage Table'!$A$3:$G$884,7,0))</f>
        <v>72</v>
      </c>
      <c r="E65" s="285" t="s">
        <v>2386</v>
      </c>
      <c r="F65" s="289" t="s">
        <v>901</v>
      </c>
      <c r="G65" s="287">
        <f>IF(F65="","",VLOOKUP(F65,'Wattage Table'!$A$3:$G$884,7,0))</f>
        <v>89</v>
      </c>
      <c r="H65" s="290">
        <f>IF(OR(ISBLANK(F65),ISBLANK(C65)),"",(G65-D65))</f>
        <v>17</v>
      </c>
      <c r="I65" s="301"/>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row>
    <row r="66" spans="1:48" s="85" customFormat="1" ht="15.75" customHeight="1">
      <c r="A66" s="302">
        <v>58</v>
      </c>
      <c r="B66" s="285" t="s">
        <v>2379</v>
      </c>
      <c r="C66" s="286" t="s">
        <v>966</v>
      </c>
      <c r="D66" s="287">
        <f>IF(C66="","",VLOOKUP(C66,'Wattage Table'!$A$3:$G$884,7,0))</f>
        <v>96</v>
      </c>
      <c r="E66" s="285" t="s">
        <v>2387</v>
      </c>
      <c r="F66" s="289" t="s">
        <v>958</v>
      </c>
      <c r="G66" s="287">
        <f>IF(F66="","",VLOOKUP(F66,'Wattage Table'!$A$3:$G$884,7,0))</f>
        <v>112</v>
      </c>
      <c r="H66" s="290">
        <f>IF(OR(ISBLANK(F66),ISBLANK(C66)),"",(G66-D66))</f>
        <v>16</v>
      </c>
      <c r="I66" s="301"/>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row>
    <row r="67" spans="1:48" s="85" customFormat="1" ht="15.75" customHeight="1" thickBot="1">
      <c r="A67" s="302"/>
      <c r="B67" s="285"/>
      <c r="C67" s="286"/>
      <c r="D67" s="287"/>
      <c r="E67" s="355"/>
      <c r="F67" s="289"/>
      <c r="G67" s="287"/>
      <c r="H67" s="290"/>
      <c r="I67" s="283"/>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row>
    <row r="68" spans="1:48" s="85" customFormat="1" ht="15.75" customHeight="1" thickBot="1">
      <c r="A68" s="317" t="s">
        <v>2404</v>
      </c>
      <c r="B68" s="317"/>
      <c r="C68" s="318"/>
      <c r="D68" s="319"/>
      <c r="E68" s="320"/>
      <c r="F68" s="318"/>
      <c r="G68" s="319"/>
      <c r="H68" s="321"/>
      <c r="I68" s="303"/>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row>
    <row r="69" spans="1:48" s="85" customFormat="1" ht="15.75" customHeight="1">
      <c r="A69" s="304">
        <v>59</v>
      </c>
      <c r="B69" s="305" t="s">
        <v>2301</v>
      </c>
      <c r="C69" s="306" t="s">
        <v>875</v>
      </c>
      <c r="D69" s="309">
        <f>IF(C69="","",VLOOKUP(C69,'Wattage Table'!$A$3:$G$884,7,0))</f>
        <v>117</v>
      </c>
      <c r="E69" s="307" t="s">
        <v>2321</v>
      </c>
      <c r="F69" s="308" t="s">
        <v>1854</v>
      </c>
      <c r="G69" s="309">
        <f>IF(F69="","",VLOOKUP(F69,'Wattage Table'!$A$3:$G$884,7,0))</f>
        <v>190</v>
      </c>
      <c r="H69" s="310">
        <f>IF(OR(ISBLANK(F69),ISBLANK(C69)),"",(G69-D69))</f>
        <v>73</v>
      </c>
      <c r="I69" s="291" t="s">
        <v>2322</v>
      </c>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row>
    <row r="70" spans="1:48" s="85" customFormat="1" ht="15.75" customHeight="1">
      <c r="A70" s="284">
        <v>60</v>
      </c>
      <c r="B70" s="285" t="s">
        <v>2302</v>
      </c>
      <c r="C70" s="286" t="s">
        <v>932</v>
      </c>
      <c r="D70" s="287">
        <f>IF(C70="","",VLOOKUP(C70,'Wattage Table'!$A$3:$G$884,7,0))</f>
        <v>177</v>
      </c>
      <c r="E70" s="288" t="s">
        <v>2320</v>
      </c>
      <c r="F70" s="289" t="s">
        <v>1860</v>
      </c>
      <c r="G70" s="287">
        <f>IF(F70="","",VLOOKUP(F70,'Wattage Table'!$A$3:$G$884,7,0))</f>
        <v>215</v>
      </c>
      <c r="H70" s="290">
        <f>IF(OR(ISBLANK(F70),ISBLANK(C70)),"",(G70-D70))</f>
        <v>38</v>
      </c>
      <c r="I70" s="301" t="s">
        <v>2322</v>
      </c>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row>
    <row r="71" spans="1:48" s="85" customFormat="1" ht="15.75" customHeight="1">
      <c r="A71" s="284">
        <v>61</v>
      </c>
      <c r="B71" s="285" t="s">
        <v>2303</v>
      </c>
      <c r="C71" s="286" t="s">
        <v>983</v>
      </c>
      <c r="D71" s="287">
        <f>IF(C71="","",VLOOKUP(C71,'Wattage Table'!$A$3:$G$884,7,0))</f>
        <v>234</v>
      </c>
      <c r="E71" s="288" t="s">
        <v>2319</v>
      </c>
      <c r="F71" s="289" t="s">
        <v>1869</v>
      </c>
      <c r="G71" s="287">
        <f>IF(F71="","",VLOOKUP(F71,'Wattage Table'!$A$3:$G$884,7,0))</f>
        <v>295</v>
      </c>
      <c r="H71" s="290">
        <f>IF(OR(ISBLANK(F71),ISBLANK(C71)),"",(G71-D71))</f>
        <v>61</v>
      </c>
      <c r="I71" s="301" t="s">
        <v>2322</v>
      </c>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row>
    <row r="72" spans="1:48" s="85" customFormat="1" ht="15.75" customHeight="1">
      <c r="A72" s="284">
        <v>62</v>
      </c>
      <c r="B72" s="285" t="s">
        <v>2304</v>
      </c>
      <c r="C72" s="286" t="s">
        <v>1008</v>
      </c>
      <c r="D72" s="287">
        <f>IF(C72="","",VLOOKUP(C72,'Wattage Table'!$A$3:$G$884,7,0))</f>
        <v>351</v>
      </c>
      <c r="E72" s="288" t="s">
        <v>2318</v>
      </c>
      <c r="F72" s="289" t="s">
        <v>1887</v>
      </c>
      <c r="G72" s="287">
        <f>IF(F72="","",VLOOKUP(F72,'Wattage Table'!$A$3:$G$884,7,0))</f>
        <v>458</v>
      </c>
      <c r="H72" s="290">
        <f>IF(OR(ISBLANK(F72),ISBLANK(C72)),"",(G72-D72))</f>
        <v>107</v>
      </c>
      <c r="I72" s="301" t="s">
        <v>2322</v>
      </c>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row>
    <row r="73" spans="1:48" s="85" customFormat="1" ht="15.75" customHeight="1">
      <c r="A73" s="284">
        <v>63</v>
      </c>
      <c r="B73" s="285" t="s">
        <v>2305</v>
      </c>
      <c r="C73" s="286" t="s">
        <v>1019</v>
      </c>
      <c r="D73" s="287">
        <f>IF(C73="","",VLOOKUP(C73,'Wattage Table'!$A$3:$G$884,7,0))</f>
        <v>468</v>
      </c>
      <c r="E73" s="288" t="s">
        <v>2317</v>
      </c>
      <c r="F73" s="289" t="s">
        <v>1851</v>
      </c>
      <c r="G73" s="287">
        <f>IF(F73="","",VLOOKUP(F73,'Wattage Table'!$A$3:$G$884,7,0))</f>
        <v>1080</v>
      </c>
      <c r="H73" s="290">
        <f>IF(OR(ISBLANK(F73),ISBLANK(C73)),"",(G73-D73))</f>
        <v>612</v>
      </c>
      <c r="I73" s="301" t="s">
        <v>2322</v>
      </c>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row>
    <row r="74" spans="1:48" s="85" customFormat="1" ht="15.75" customHeight="1" thickBot="1">
      <c r="A74" s="322"/>
      <c r="B74" s="323"/>
      <c r="C74" s="313"/>
      <c r="D74" s="324"/>
      <c r="E74" s="323"/>
      <c r="F74" s="313"/>
      <c r="G74" s="324"/>
      <c r="H74" s="325"/>
      <c r="I74" s="296"/>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row>
    <row r="75" spans="1:48" s="85" customFormat="1" ht="15.75" customHeight="1" thickBot="1">
      <c r="A75" s="278" t="s">
        <v>2440</v>
      </c>
      <c r="B75" s="278"/>
      <c r="C75" s="279"/>
      <c r="D75" s="280"/>
      <c r="E75" s="281"/>
      <c r="F75" s="279"/>
      <c r="G75" s="280"/>
      <c r="H75" s="282"/>
      <c r="I75" s="303"/>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row>
    <row r="76" spans="1:48" s="85" customFormat="1" ht="15.75" customHeight="1">
      <c r="A76" s="284">
        <f>A73+1</f>
        <v>64</v>
      </c>
      <c r="B76" s="285" t="s">
        <v>2443</v>
      </c>
      <c r="C76" s="286" t="s">
        <v>2348</v>
      </c>
      <c r="D76" s="287">
        <f>IF(C76="","",IF(ISERROR(VLOOKUP(C76,'Wattage Table'!$A$3:$G$884,7,0)),IF(ISERROR(VLOOKUP(C76,Extension!$A$5:$G$39,7,0)),"N/A",VLOOKUP(C76,Extension!$A$5:$G$39,7,0)),VLOOKUP(C76,'Wattage Table'!$A$3:$G$884,7,0)))</f>
        <v>7</v>
      </c>
      <c r="E76" s="288" t="s">
        <v>2444</v>
      </c>
      <c r="F76" s="289" t="s">
        <v>1542</v>
      </c>
      <c r="G76" s="287">
        <f>IF(F76="","",IF(ISERROR(VLOOKUP(F76,'Wattage Table'!$A$3:$G$884,7,0)),IF(ISERROR(VLOOKUP(F76,Extension!$A$5:$G$39,7,0)),"N/A",VLOOKUP(F76,Extension!$A$5:$G$39,7,0)),VLOOKUP(F76,'Wattage Table'!$A$3:$G$884,7,0)))</f>
        <v>25</v>
      </c>
      <c r="H76" s="290">
        <f aca="true" t="shared" si="4" ref="H76:H83">G76-D76</f>
        <v>18</v>
      </c>
      <c r="I76" s="301"/>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row>
    <row r="77" spans="1:48" s="85" customFormat="1" ht="15.75" customHeight="1">
      <c r="A77" s="284">
        <f>A76+1</f>
        <v>65</v>
      </c>
      <c r="B77" s="285" t="s">
        <v>2445</v>
      </c>
      <c r="C77" s="286" t="s">
        <v>2349</v>
      </c>
      <c r="D77" s="287">
        <f>IF(C77="","",IF(ISERROR(VLOOKUP(C77,'Wattage Table'!$A$3:$G$884,7,0)),IF(ISERROR(VLOOKUP(C77,Extension!$A$5:$G$39,7,0)),"N/A",VLOOKUP(C77,Extension!$A$5:$G$39,7,0)),VLOOKUP(C77,'Wattage Table'!$A$3:$G$884,7,0)))</f>
        <v>9</v>
      </c>
      <c r="E77" s="288" t="s">
        <v>2446</v>
      </c>
      <c r="F77" s="289" t="s">
        <v>1554</v>
      </c>
      <c r="G77" s="287">
        <f>IF(F77="","",IF(ISERROR(VLOOKUP(F77,'Wattage Table'!$A$3:$G$884,7,0)),IF(ISERROR(VLOOKUP(F77,Extension!$A$5:$G$39,7,0)),"N/A",VLOOKUP(F77,Extension!$A$5:$G$39,7,0)),VLOOKUP(F77,'Wattage Table'!$A$3:$G$884,7,0)))</f>
        <v>34</v>
      </c>
      <c r="H77" s="290">
        <f t="shared" si="4"/>
        <v>25</v>
      </c>
      <c r="I77" s="301"/>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row>
    <row r="78" spans="1:48" s="85" customFormat="1" ht="15.75" customHeight="1">
      <c r="A78" s="284">
        <f aca="true" t="shared" si="5" ref="A78:A84">A77+1</f>
        <v>66</v>
      </c>
      <c r="B78" s="285" t="s">
        <v>2447</v>
      </c>
      <c r="C78" s="286" t="s">
        <v>2350</v>
      </c>
      <c r="D78" s="287">
        <f>IF(C78="","",IF(ISERROR(VLOOKUP(C78,'Wattage Table'!$A$3:$G$884,7,0)),IF(ISERROR(VLOOKUP(C78,Extension!$A$5:$G$39,7,0)),"N/A",VLOOKUP(C78,Extension!$A$5:$G$39,7,0)),VLOOKUP(C78,'Wattage Table'!$A$3:$G$884,7,0)))</f>
        <v>11</v>
      </c>
      <c r="E78" s="288" t="s">
        <v>2448</v>
      </c>
      <c r="F78" s="289" t="s">
        <v>1561</v>
      </c>
      <c r="G78" s="287">
        <f>IF(F78="","",IF(ISERROR(VLOOKUP(F78,'Wattage Table'!$A$3:$G$884,7,0)),IF(ISERROR(VLOOKUP(F78,Extension!$A$5:$G$39,7,0)),"N/A",VLOOKUP(F78,Extension!$A$5:$G$39,7,0)),VLOOKUP(F78,'Wattage Table'!$A$3:$G$884,7,0)))</f>
        <v>40</v>
      </c>
      <c r="H78" s="290">
        <f t="shared" si="4"/>
        <v>29</v>
      </c>
      <c r="I78" s="301"/>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row>
    <row r="79" spans="1:48" s="85" customFormat="1" ht="15.75" customHeight="1">
      <c r="A79" s="284">
        <f t="shared" si="5"/>
        <v>67</v>
      </c>
      <c r="B79" s="285" t="s">
        <v>2449</v>
      </c>
      <c r="C79" s="286" t="s">
        <v>2351</v>
      </c>
      <c r="D79" s="287">
        <f>IF(C79="","",IF(ISERROR(VLOOKUP(C79,'Wattage Table'!$A$3:$G$884,7,0)),IF(ISERROR(VLOOKUP(C79,Extension!$A$5:$G$39,7,0)),"N/A",VLOOKUP(C79,Extension!$A$5:$G$39,7,0)),VLOOKUP(C79,'Wattage Table'!$A$3:$G$884,7,0)))</f>
        <v>13</v>
      </c>
      <c r="E79" s="288" t="s">
        <v>2450</v>
      </c>
      <c r="F79" s="289" t="s">
        <v>1605</v>
      </c>
      <c r="G79" s="287">
        <f>IF(F79="","",IF(ISERROR(VLOOKUP(F79,'Wattage Table'!$A$3:$G$884,7,0)),IF(ISERROR(VLOOKUP(F79,Extension!$A$5:$G$39,7,0)),"N/A",VLOOKUP(F79,Extension!$A$5:$G$39,7,0)),VLOOKUP(F79,'Wattage Table'!$A$3:$G$884,7,0)))</f>
        <v>60</v>
      </c>
      <c r="H79" s="290">
        <f t="shared" si="4"/>
        <v>47</v>
      </c>
      <c r="I79" s="301"/>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row>
    <row r="80" spans="1:48" s="85" customFormat="1" ht="15.75" customHeight="1">
      <c r="A80" s="284">
        <f t="shared" si="5"/>
        <v>68</v>
      </c>
      <c r="B80" s="285" t="s">
        <v>2451</v>
      </c>
      <c r="C80" s="286" t="s">
        <v>2352</v>
      </c>
      <c r="D80" s="287">
        <f>IF(C80="","",IF(ISERROR(VLOOKUP(C80,'Wattage Table'!$A$3:$G$884,7,0)),IF(ISERROR(VLOOKUP(C80,Extension!$A$5:$G$39,7,0)),"N/A",VLOOKUP(C80,Extension!$A$5:$G$39,7,0)),VLOOKUP(C80,'Wattage Table'!$A$3:$G$884,7,0)))</f>
        <v>15</v>
      </c>
      <c r="E80" s="288" t="s">
        <v>2450</v>
      </c>
      <c r="F80" s="289" t="s">
        <v>1605</v>
      </c>
      <c r="G80" s="287">
        <f>IF(F80="","",IF(ISERROR(VLOOKUP(F80,'Wattage Table'!$A$3:$G$884,7,0)),IF(ISERROR(VLOOKUP(F80,Extension!$A$5:$G$39,7,0)),"N/A",VLOOKUP(F80,Extension!$A$5:$G$39,7,0)),VLOOKUP(F80,'Wattage Table'!$A$3:$G$884,7,0)))</f>
        <v>60</v>
      </c>
      <c r="H80" s="290">
        <f t="shared" si="4"/>
        <v>45</v>
      </c>
      <c r="I80" s="301"/>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row>
    <row r="81" spans="1:48" s="85" customFormat="1" ht="15.75" customHeight="1">
      <c r="A81" s="284">
        <f t="shared" si="5"/>
        <v>69</v>
      </c>
      <c r="B81" s="285" t="s">
        <v>2452</v>
      </c>
      <c r="C81" s="286" t="s">
        <v>2353</v>
      </c>
      <c r="D81" s="287">
        <f>IF(C81="","",IF(ISERROR(VLOOKUP(C81,'Wattage Table'!$A$3:$G$884,7,0)),IF(ISERROR(VLOOKUP(C81,Extension!$A$5:$G$39,7,0)),"N/A",VLOOKUP(C81,Extension!$A$5:$G$39,7,0)),VLOOKUP(C81,'Wattage Table'!$A$3:$G$884,7,0)))</f>
        <v>18</v>
      </c>
      <c r="E81" s="288" t="s">
        <v>2453</v>
      </c>
      <c r="F81" s="289" t="s">
        <v>1644</v>
      </c>
      <c r="G81" s="287">
        <f>IF(F81="","",IF(ISERROR(VLOOKUP(F81,'Wattage Table'!$A$3:$G$884,7,0)),IF(ISERROR(VLOOKUP(F81,Extension!$A$5:$G$39,7,0)),"N/A",VLOOKUP(F81,Extension!$A$5:$G$39,7,0)),VLOOKUP(F81,'Wattage Table'!$A$3:$G$884,7,0)))</f>
        <v>75</v>
      </c>
      <c r="H81" s="290">
        <f t="shared" si="4"/>
        <v>57</v>
      </c>
      <c r="I81" s="301"/>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row>
    <row r="82" spans="1:48" s="85" customFormat="1" ht="15.75" customHeight="1">
      <c r="A82" s="284">
        <f t="shared" si="5"/>
        <v>70</v>
      </c>
      <c r="B82" s="285" t="s">
        <v>2493</v>
      </c>
      <c r="C82" s="286" t="s">
        <v>2490</v>
      </c>
      <c r="D82" s="287">
        <f>IF(C82="","",IF(ISERROR(VLOOKUP(C82,'Wattage Table'!$A$3:$G$884,7,0)),IF(ISERROR(VLOOKUP(C82,Extension!$A$5:$G$39,7,0)),"N/A",VLOOKUP(C82,Extension!$A$5:$G$39,7,0)),VLOOKUP(C82,'Wattage Table'!$A$3:$G$884,7,0)))</f>
        <v>20</v>
      </c>
      <c r="E82" s="288" t="s">
        <v>2453</v>
      </c>
      <c r="F82" s="289" t="s">
        <v>1644</v>
      </c>
      <c r="G82" s="287">
        <f>IF(F82="","",IF(ISERROR(VLOOKUP(F82,'Wattage Table'!$A$3:$G$884,7,0)),IF(ISERROR(VLOOKUP(F82,Extension!$A$5:$G$39,7,0)),"N/A",VLOOKUP(F82,Extension!$A$5:$G$39,7,0)),VLOOKUP(F82,'Wattage Table'!$A$3:$G$884,7,0)))</f>
        <v>75</v>
      </c>
      <c r="H82" s="290">
        <f>G82-D82</f>
        <v>55</v>
      </c>
      <c r="I82" s="301"/>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row>
    <row r="83" spans="1:48" s="85" customFormat="1" ht="15.75" customHeight="1">
      <c r="A83" s="284">
        <f t="shared" si="5"/>
        <v>71</v>
      </c>
      <c r="B83" s="285" t="s">
        <v>2454</v>
      </c>
      <c r="C83" s="286" t="s">
        <v>2354</v>
      </c>
      <c r="D83" s="287">
        <f>IF(C83="","",IF(ISERROR(VLOOKUP(C83,'Wattage Table'!$A$3:$G$884,7,0)),IF(ISERROR(VLOOKUP(C83,Extension!$A$5:$G$39,7,0)),"N/A",VLOOKUP(C83,Extension!$A$5:$G$39,7,0)),VLOOKUP(C83,'Wattage Table'!$A$3:$G$884,7,0)))</f>
        <v>23</v>
      </c>
      <c r="E83" s="288" t="s">
        <v>2455</v>
      </c>
      <c r="F83" s="289" t="s">
        <v>1473</v>
      </c>
      <c r="G83" s="287">
        <f>IF(F83="","",IF(ISERROR(VLOOKUP(F83,'Wattage Table'!$A$3:$G$884,7,0)),IF(ISERROR(VLOOKUP(F83,Extension!$A$5:$G$39,7,0)),"N/A",VLOOKUP(F83,Extension!$A$5:$G$39,7,0)),VLOOKUP(F83,'Wattage Table'!$A$3:$G$884,7,0)))</f>
        <v>100</v>
      </c>
      <c r="H83" s="290">
        <f t="shared" si="4"/>
        <v>77</v>
      </c>
      <c r="I83" s="301"/>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row>
    <row r="84" spans="1:48" s="85" customFormat="1" ht="15.75" customHeight="1">
      <c r="A84" s="284">
        <f t="shared" si="5"/>
        <v>72</v>
      </c>
      <c r="B84" s="285" t="s">
        <v>2494</v>
      </c>
      <c r="C84" s="286" t="s">
        <v>2487</v>
      </c>
      <c r="D84" s="287">
        <f>IF(C84="","",IF(ISERROR(VLOOKUP(C84,'Wattage Table'!$A$3:$G$884,7,0)),IF(ISERROR(VLOOKUP(C84,Extension!$A$5:$G$39,7,0)),"N/A",VLOOKUP(C84,Extension!$A$5:$G$39,7,0)),VLOOKUP(C84,'Wattage Table'!$A$3:$G$884,7,0)))</f>
        <v>26</v>
      </c>
      <c r="E84" s="288" t="s">
        <v>2455</v>
      </c>
      <c r="F84" s="289" t="s">
        <v>1473</v>
      </c>
      <c r="G84" s="287">
        <f>IF(F84="","",IF(ISERROR(VLOOKUP(F84,'Wattage Table'!$A$3:$G$884,7,0)),IF(ISERROR(VLOOKUP(F84,Extension!$A$5:$G$39,7,0)),"N/A",VLOOKUP(F84,Extension!$A$5:$G$39,7,0)),VLOOKUP(F84,'Wattage Table'!$A$3:$G$884,7,0)))</f>
        <v>100</v>
      </c>
      <c r="H84" s="290">
        <f>G84-D84</f>
        <v>74</v>
      </c>
      <c r="I84" s="301"/>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row>
    <row r="85" spans="1:48" s="85" customFormat="1" ht="15.75" customHeight="1" thickBot="1">
      <c r="A85" s="284"/>
      <c r="B85" s="285"/>
      <c r="C85" s="286"/>
      <c r="D85" s="287"/>
      <c r="E85" s="288"/>
      <c r="F85" s="289"/>
      <c r="G85" s="287"/>
      <c r="H85" s="290"/>
      <c r="I85" s="301"/>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row>
    <row r="86" spans="1:48" s="85" customFormat="1" ht="15.75" customHeight="1" thickBot="1">
      <c r="A86" s="278" t="s">
        <v>2441</v>
      </c>
      <c r="B86" s="278"/>
      <c r="C86" s="279"/>
      <c r="D86" s="280"/>
      <c r="E86" s="281"/>
      <c r="F86" s="279"/>
      <c r="G86" s="280"/>
      <c r="H86" s="282"/>
      <c r="I86" s="303"/>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row>
    <row r="87" spans="1:48" s="85" customFormat="1" ht="15.75" customHeight="1">
      <c r="A87" s="284">
        <f>A84+1</f>
        <v>73</v>
      </c>
      <c r="B87" s="285" t="s">
        <v>2456</v>
      </c>
      <c r="C87" s="286" t="s">
        <v>856</v>
      </c>
      <c r="D87" s="287">
        <f>IF(C87="","",IF(ISERROR(VLOOKUP(C87,'Wattage Table'!$A$3:$G$884,7,0)),IF(ISERROR(VLOOKUP(C87,Extension!$A$5:$G$39,7,0)),"N/A",VLOOKUP(C87,Extension!$A$5:$G$39,7,0)),VLOOKUP(C87,'Wattage Table'!$A$3:$G$884,7,0)))</f>
        <v>11</v>
      </c>
      <c r="E87" s="288" t="s">
        <v>2446</v>
      </c>
      <c r="F87" s="289" t="s">
        <v>1554</v>
      </c>
      <c r="G87" s="287">
        <f>IF(F87="","",IF(ISERROR(VLOOKUP(F87,'Wattage Table'!$A$3:$G$884,7,0)),IF(ISERROR(VLOOKUP(F87,Extension!$A$5:$G$39,7,0)),"N/A",VLOOKUP(F87,Extension!$A$5:$G$39,7,0)),VLOOKUP(F87,'Wattage Table'!$A$3:$G$884,7,0)))</f>
        <v>34</v>
      </c>
      <c r="H87" s="290">
        <f aca="true" t="shared" si="6" ref="H87:H99">G87-D87</f>
        <v>23</v>
      </c>
      <c r="I87" s="301"/>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row>
    <row r="88" spans="1:48" s="85" customFormat="1" ht="15.75" customHeight="1">
      <c r="A88" s="284">
        <f>A87+1</f>
        <v>74</v>
      </c>
      <c r="B88" s="285" t="s">
        <v>2470</v>
      </c>
      <c r="C88" s="286" t="s">
        <v>567</v>
      </c>
      <c r="D88" s="287">
        <f>IF(C88="","",IF(ISERROR(VLOOKUP(C88,'Wattage Table'!$A$3:$G$884,7,0)),IF(ISERROR(VLOOKUP(C88,Extension!$A$5:$G$39,7,0)),"N/A",VLOOKUP(C88,Extension!$A$5:$G$39,7,0)),VLOOKUP(C88,'Wattage Table'!$A$3:$G$884,7,0)))</f>
        <v>13</v>
      </c>
      <c r="E88" s="288" t="s">
        <v>2448</v>
      </c>
      <c r="F88" s="289" t="s">
        <v>1561</v>
      </c>
      <c r="G88" s="287">
        <f>IF(F88="","",IF(ISERROR(VLOOKUP(F88,'Wattage Table'!$A$3:$G$884,7,0)),IF(ISERROR(VLOOKUP(F88,Extension!$A$5:$G$39,7,0)),"N/A",VLOOKUP(F88,Extension!$A$5:$G$39,7,0)),VLOOKUP(F88,'Wattage Table'!$A$3:$G$884,7,0)))</f>
        <v>40</v>
      </c>
      <c r="H88" s="290">
        <f t="shared" si="6"/>
        <v>27</v>
      </c>
      <c r="I88" s="301"/>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row>
    <row r="89" spans="1:48" s="85" customFormat="1" ht="15.75" customHeight="1">
      <c r="A89" s="284">
        <f aca="true" t="shared" si="7" ref="A89:A99">A88+1</f>
        <v>75</v>
      </c>
      <c r="B89" s="285" t="s">
        <v>2457</v>
      </c>
      <c r="C89" s="286" t="s">
        <v>629</v>
      </c>
      <c r="D89" s="287">
        <f>IF(C89="","",IF(ISERROR(VLOOKUP(C89,'Wattage Table'!$A$3:$G$884,7,0)),IF(ISERROR(VLOOKUP(C89,Extension!$A$5:$G$39,7,0)),"N/A",VLOOKUP(C89,Extension!$A$5:$G$39,7,0)),VLOOKUP(C89,'Wattage Table'!$A$3:$G$884,7,0)))</f>
        <v>17</v>
      </c>
      <c r="E89" s="288" t="s">
        <v>2450</v>
      </c>
      <c r="F89" s="289" t="s">
        <v>1605</v>
      </c>
      <c r="G89" s="287">
        <f>IF(F89="","",IF(ISERROR(VLOOKUP(F89,'Wattage Table'!$A$3:$G$884,7,0)),IF(ISERROR(VLOOKUP(F89,Extension!$A$5:$G$39,7,0)),"N/A",VLOOKUP(F89,Extension!$A$5:$G$39,7,0)),VLOOKUP(F89,'Wattage Table'!$A$3:$G$884,7,0)))</f>
        <v>60</v>
      </c>
      <c r="H89" s="290">
        <f t="shared" si="6"/>
        <v>43</v>
      </c>
      <c r="I89" s="301"/>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row>
    <row r="90" spans="1:48" s="85" customFormat="1" ht="15.75" customHeight="1">
      <c r="A90" s="284">
        <f t="shared" si="7"/>
        <v>76</v>
      </c>
      <c r="B90" s="285" t="s">
        <v>2458</v>
      </c>
      <c r="C90" s="286" t="s">
        <v>640</v>
      </c>
      <c r="D90" s="287">
        <f>IF(C90="","",IF(ISERROR(VLOOKUP(C90,'Wattage Table'!$A$3:$G$884,7,0)),IF(ISERROR(VLOOKUP(C90,Extension!$A$5:$G$39,7,0)),"N/A",VLOOKUP(C90,Extension!$A$5:$G$39,7,0)),VLOOKUP(C90,'Wattage Table'!$A$3:$G$884,7,0)))</f>
        <v>20</v>
      </c>
      <c r="E90" s="288" t="s">
        <v>2450</v>
      </c>
      <c r="F90" s="289" t="s">
        <v>1605</v>
      </c>
      <c r="G90" s="287">
        <f>IF(F90="","",IF(ISERROR(VLOOKUP(F90,'Wattage Table'!$A$3:$G$884,7,0)),IF(ISERROR(VLOOKUP(F90,Extension!$A$5:$G$39,7,0)),"N/A",VLOOKUP(F90,Extension!$A$5:$G$39,7,0)),VLOOKUP(F90,'Wattage Table'!$A$3:$G$884,7,0)))</f>
        <v>60</v>
      </c>
      <c r="H90" s="290">
        <f t="shared" si="6"/>
        <v>40</v>
      </c>
      <c r="I90" s="301"/>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row>
    <row r="91" spans="1:48" s="85" customFormat="1" ht="15.75" customHeight="1">
      <c r="A91" s="284">
        <f t="shared" si="7"/>
        <v>77</v>
      </c>
      <c r="B91" s="285" t="s">
        <v>2459</v>
      </c>
      <c r="C91" s="286" t="s">
        <v>643</v>
      </c>
      <c r="D91" s="287">
        <f>IF(C91="","",IF(ISERROR(VLOOKUP(C91,'Wattage Table'!$A$3:$G$884,7,0)),IF(ISERROR(VLOOKUP(C91,Extension!$A$5:$G$39,7,0)),"N/A",VLOOKUP(C91,Extension!$A$5:$G$39,7,0)),VLOOKUP(C91,'Wattage Table'!$A$3:$G$884,7,0)))</f>
        <v>24</v>
      </c>
      <c r="E91" s="288" t="s">
        <v>2453</v>
      </c>
      <c r="F91" s="289" t="s">
        <v>1644</v>
      </c>
      <c r="G91" s="287">
        <f>IF(F91="","",IF(ISERROR(VLOOKUP(F91,'Wattage Table'!$A$3:$G$884,7,0)),IF(ISERROR(VLOOKUP(F91,Extension!$A$5:$G$39,7,0)),"N/A",VLOOKUP(F91,Extension!$A$5:$G$39,7,0)),VLOOKUP(F91,'Wattage Table'!$A$3:$G$884,7,0)))</f>
        <v>75</v>
      </c>
      <c r="H91" s="290">
        <f t="shared" si="6"/>
        <v>51</v>
      </c>
      <c r="I91" s="301"/>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row>
    <row r="92" spans="1:48" s="85" customFormat="1" ht="15.75" customHeight="1">
      <c r="A92" s="284">
        <f t="shared" si="7"/>
        <v>78</v>
      </c>
      <c r="B92" s="285" t="s">
        <v>2460</v>
      </c>
      <c r="C92" s="286" t="s">
        <v>648</v>
      </c>
      <c r="D92" s="287">
        <f>IF(C92="","",IF(ISERROR(VLOOKUP(C92,'Wattage Table'!$A$3:$G$884,7,0)),IF(ISERROR(VLOOKUP(C92,Extension!$A$5:$G$39,7,0)),"N/A",VLOOKUP(C92,Extension!$A$5:$G$39,7,0)),VLOOKUP(C92,'Wattage Table'!$A$3:$G$884,7,0)))</f>
        <v>26</v>
      </c>
      <c r="E92" s="288" t="s">
        <v>2453</v>
      </c>
      <c r="F92" s="289" t="s">
        <v>1644</v>
      </c>
      <c r="G92" s="287">
        <f>IF(F92="","",IF(ISERROR(VLOOKUP(F92,'Wattage Table'!$A$3:$G$884,7,0)),IF(ISERROR(VLOOKUP(F92,Extension!$A$5:$G$39,7,0)),"N/A",VLOOKUP(F92,Extension!$A$5:$G$39,7,0)),VLOOKUP(F92,'Wattage Table'!$A$3:$G$884,7,0)))</f>
        <v>75</v>
      </c>
      <c r="H92" s="290">
        <f t="shared" si="6"/>
        <v>49</v>
      </c>
      <c r="I92" s="301"/>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row>
    <row r="93" spans="1:48" s="85" customFormat="1" ht="15.75" customHeight="1">
      <c r="A93" s="284">
        <f t="shared" si="7"/>
        <v>79</v>
      </c>
      <c r="B93" s="285" t="s">
        <v>2461</v>
      </c>
      <c r="C93" s="286" t="s">
        <v>659</v>
      </c>
      <c r="D93" s="287">
        <f>IF(C93="","",IF(ISERROR(VLOOKUP(C93,'Wattage Table'!$A$3:$G$884,7,0)),IF(ISERROR(VLOOKUP(C93,Extension!$A$5:$G$39,7,0)),"N/A",VLOOKUP(C93,Extension!$A$5:$G$39,7,0)),VLOOKUP(C93,'Wattage Table'!$A$3:$G$884,7,0)))</f>
        <v>23</v>
      </c>
      <c r="E93" s="288" t="s">
        <v>2453</v>
      </c>
      <c r="F93" s="289" t="s">
        <v>1644</v>
      </c>
      <c r="G93" s="287">
        <f>IF(F93="","",IF(ISERROR(VLOOKUP(F93,'Wattage Table'!$A$3:$G$884,7,0)),IF(ISERROR(VLOOKUP(F93,Extension!$A$5:$G$39,7,0)),"N/A",VLOOKUP(F93,Extension!$A$5:$G$39,7,0)),VLOOKUP(F93,'Wattage Table'!$A$3:$G$884,7,0)))</f>
        <v>75</v>
      </c>
      <c r="H93" s="290">
        <f t="shared" si="6"/>
        <v>52</v>
      </c>
      <c r="I93" s="301"/>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row>
    <row r="94" spans="1:48" s="85" customFormat="1" ht="15.75" customHeight="1">
      <c r="A94" s="284">
        <f t="shared" si="7"/>
        <v>80</v>
      </c>
      <c r="B94" s="285" t="s">
        <v>2462</v>
      </c>
      <c r="C94" s="286" t="s">
        <v>664</v>
      </c>
      <c r="D94" s="287">
        <f>IF(C94="","",IF(ISERROR(VLOOKUP(C94,'Wattage Table'!$A$3:$G$884,7,0)),IF(ISERROR(VLOOKUP(C94,Extension!$A$5:$G$39,7,0)),"N/A",VLOOKUP(C94,Extension!$A$5:$G$39,7,0)),VLOOKUP(C94,'Wattage Table'!$A$3:$G$884,7,0)))</f>
        <v>24</v>
      </c>
      <c r="E94" s="288" t="s">
        <v>2455</v>
      </c>
      <c r="F94" s="289" t="s">
        <v>1473</v>
      </c>
      <c r="G94" s="287">
        <f>IF(F94="","",IF(ISERROR(VLOOKUP(F94,'Wattage Table'!$A$3:$G$884,7,0)),IF(ISERROR(VLOOKUP(F94,Extension!$A$5:$G$39,7,0)),"N/A",VLOOKUP(F94,Extension!$A$5:$G$39,7,0)),VLOOKUP(F94,'Wattage Table'!$A$3:$G$884,7,0)))</f>
        <v>100</v>
      </c>
      <c r="H94" s="290">
        <f t="shared" si="6"/>
        <v>76</v>
      </c>
      <c r="I94" s="301"/>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row>
    <row r="95" spans="1:48" s="85" customFormat="1" ht="15.75" customHeight="1">
      <c r="A95" s="284">
        <f t="shared" si="7"/>
        <v>81</v>
      </c>
      <c r="B95" s="285" t="s">
        <v>2484</v>
      </c>
      <c r="C95" s="286" t="s">
        <v>583</v>
      </c>
      <c r="D95" s="287">
        <f>IF(C95="","",IF(ISERROR(VLOOKUP(C95,'Wattage Table'!$A$3:$G$884,7,0)),IF(ISERROR(VLOOKUP(C95,Extension!$A$5:$G$39,7,0)),"N/A",VLOOKUP(C95,Extension!$A$5:$G$39,7,0)),VLOOKUP(C95,'Wattage Table'!$A$3:$G$884,7,0)))</f>
        <v>29</v>
      </c>
      <c r="E95" s="288" t="s">
        <v>2455</v>
      </c>
      <c r="F95" s="289" t="s">
        <v>1473</v>
      </c>
      <c r="G95" s="287">
        <f>IF(F95="","",IF(ISERROR(VLOOKUP(F95,'Wattage Table'!$A$3:$G$884,7,0)),IF(ISERROR(VLOOKUP(F95,Extension!$A$5:$G$39,7,0)),"N/A",VLOOKUP(F95,Extension!$A$5:$G$39,7,0)),VLOOKUP(F95,'Wattage Table'!$A$3:$G$884,7,0)))</f>
        <v>100</v>
      </c>
      <c r="H95" s="290">
        <f>G95-D95</f>
        <v>71</v>
      </c>
      <c r="I95" s="301"/>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row>
    <row r="96" spans="1:48" s="85" customFormat="1" ht="15.75" customHeight="1">
      <c r="A96" s="284">
        <f t="shared" si="7"/>
        <v>82</v>
      </c>
      <c r="B96" s="285" t="s">
        <v>2463</v>
      </c>
      <c r="C96" s="286" t="s">
        <v>735</v>
      </c>
      <c r="D96" s="287">
        <f>IF(C96="","",IF(ISERROR(VLOOKUP(C96,'Wattage Table'!$A$3:$G$884,7,0)),IF(ISERROR(VLOOKUP(C96,Extension!$A$5:$G$39,7,0)),"N/A",VLOOKUP(C96,Extension!$A$5:$G$39,7,0)),VLOOKUP(C96,'Wattage Table'!$A$3:$G$884,7,0)))</f>
        <v>32</v>
      </c>
      <c r="E96" s="288" t="s">
        <v>2455</v>
      </c>
      <c r="F96" s="289" t="s">
        <v>1473</v>
      </c>
      <c r="G96" s="287">
        <f>IF(F96="","",IF(ISERROR(VLOOKUP(F96,'Wattage Table'!$A$3:$G$884,7,0)),IF(ISERROR(VLOOKUP(F96,Extension!$A$5:$G$39,7,0)),"N/A",VLOOKUP(F96,Extension!$A$5:$G$39,7,0)),VLOOKUP(F96,'Wattage Table'!$A$3:$G$884,7,0)))</f>
        <v>100</v>
      </c>
      <c r="H96" s="290">
        <f t="shared" si="6"/>
        <v>68</v>
      </c>
      <c r="I96" s="301"/>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row>
    <row r="97" spans="1:48" s="85" customFormat="1" ht="15.75" customHeight="1">
      <c r="A97" s="284">
        <f t="shared" si="7"/>
        <v>83</v>
      </c>
      <c r="B97" s="285" t="s">
        <v>2486</v>
      </c>
      <c r="C97" s="286" t="s">
        <v>676</v>
      </c>
      <c r="D97" s="287">
        <f>IF(C97="","",IF(ISERROR(VLOOKUP(C97,'Wattage Table'!$A$3:$G$884,7,0)),IF(ISERROR(VLOOKUP(C97,Extension!$A$5:$G$39,7,0)),"N/A",VLOOKUP(C97,Extension!$A$5:$G$39,7,0)),VLOOKUP(C97,'Wattage Table'!$A$3:$G$884,7,0)))</f>
        <v>33</v>
      </c>
      <c r="E97" s="288" t="s">
        <v>2455</v>
      </c>
      <c r="F97" s="289" t="s">
        <v>1473</v>
      </c>
      <c r="G97" s="287">
        <f>IF(F97="","",IF(ISERROR(VLOOKUP(F97,'Wattage Table'!$A$3:$G$884,7,0)),IF(ISERROR(VLOOKUP(F97,Extension!$A$5:$G$39,7,0)),"N/A",VLOOKUP(F97,Extension!$A$5:$G$39,7,0)),VLOOKUP(F97,'Wattage Table'!$A$3:$G$884,7,0)))</f>
        <v>100</v>
      </c>
      <c r="H97" s="290">
        <f>G97-D97</f>
        <v>67</v>
      </c>
      <c r="I97" s="301"/>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row>
    <row r="98" spans="1:48" s="85" customFormat="1" ht="15.75" customHeight="1">
      <c r="A98" s="284">
        <f t="shared" si="7"/>
        <v>84</v>
      </c>
      <c r="B98" s="285" t="s">
        <v>2464</v>
      </c>
      <c r="C98" s="286" t="s">
        <v>738</v>
      </c>
      <c r="D98" s="287">
        <f>IF(C98="","",IF(ISERROR(VLOOKUP(C98,'Wattage Table'!$A$3:$G$884,7,0)),IF(ISERROR(VLOOKUP(C98,Extension!$A$5:$G$39,7,0)),"N/A",VLOOKUP(C98,Extension!$A$5:$G$39,7,0)),VLOOKUP(C98,'Wattage Table'!$A$3:$G$884,7,0)))</f>
        <v>33</v>
      </c>
      <c r="E98" s="288" t="s">
        <v>2465</v>
      </c>
      <c r="F98" s="289" t="s">
        <v>1493</v>
      </c>
      <c r="G98" s="287">
        <f>IF(F98="","",IF(ISERROR(VLOOKUP(F98,'Wattage Table'!$A$3:$G$884,7,0)),IF(ISERROR(VLOOKUP(F98,Extension!$A$5:$G$39,7,0)),"N/A",VLOOKUP(F98,Extension!$A$5:$G$39,7,0)),VLOOKUP(F98,'Wattage Table'!$A$3:$G$884,7,0)))</f>
        <v>120</v>
      </c>
      <c r="H98" s="290">
        <f t="shared" si="6"/>
        <v>87</v>
      </c>
      <c r="I98" s="301"/>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row>
    <row r="99" spans="1:48" s="85" customFormat="1" ht="15.75" customHeight="1">
      <c r="A99" s="284">
        <f t="shared" si="7"/>
        <v>85</v>
      </c>
      <c r="B99" s="285" t="s">
        <v>2466</v>
      </c>
      <c r="C99" s="286" t="s">
        <v>749</v>
      </c>
      <c r="D99" s="287">
        <f>IF(C99="","",IF(ISERROR(VLOOKUP(C99,'Wattage Table'!$A$3:$G$884,7,0)),IF(ISERROR(VLOOKUP(C99,Extension!$A$5:$G$39,7,0)),"N/A",VLOOKUP(C99,Extension!$A$5:$G$39,7,0)),VLOOKUP(C99,'Wattage Table'!$A$3:$G$884,7,0)))</f>
        <v>51</v>
      </c>
      <c r="E99" s="288" t="s">
        <v>2467</v>
      </c>
      <c r="F99" s="289" t="s">
        <v>1510</v>
      </c>
      <c r="G99" s="287">
        <f>IF(F99="","",IF(ISERROR(VLOOKUP(F99,'Wattage Table'!$A$3:$G$884,7,0)),IF(ISERROR(VLOOKUP(F99,Extension!$A$5:$G$39,7,0)),"N/A",VLOOKUP(F99,Extension!$A$5:$G$39,7,0)),VLOOKUP(F99,'Wattage Table'!$A$3:$G$884,7,0)))</f>
        <v>150</v>
      </c>
      <c r="H99" s="290">
        <f t="shared" si="6"/>
        <v>99</v>
      </c>
      <c r="I99" s="301"/>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row>
    <row r="100" spans="1:48" s="85" customFormat="1" ht="15.75" customHeight="1" thickBot="1">
      <c r="A100" s="284"/>
      <c r="B100" s="285"/>
      <c r="C100" s="286"/>
      <c r="D100" s="287"/>
      <c r="E100" s="288"/>
      <c r="F100" s="289"/>
      <c r="G100" s="287"/>
      <c r="H100" s="290"/>
      <c r="I100" s="301"/>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row>
    <row r="101" spans="1:48" s="85" customFormat="1" ht="15.75" customHeight="1" thickBot="1">
      <c r="A101" s="278" t="s">
        <v>2442</v>
      </c>
      <c r="B101" s="278"/>
      <c r="C101" s="279"/>
      <c r="D101" s="280"/>
      <c r="E101" s="281"/>
      <c r="F101" s="279"/>
      <c r="G101" s="280"/>
      <c r="H101" s="282"/>
      <c r="I101" s="303"/>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row>
    <row r="102" spans="1:48" s="85" customFormat="1" ht="15.75" customHeight="1">
      <c r="A102" s="284">
        <f>A99+1</f>
        <v>86</v>
      </c>
      <c r="B102" s="285" t="s">
        <v>2469</v>
      </c>
      <c r="C102" s="286" t="s">
        <v>697</v>
      </c>
      <c r="D102" s="287">
        <f>IF(C102="","",IF(ISERROR(VLOOKUP(C102,'Wattage Table'!$A$3:$G$884,7,0)),IF(ISERROR(VLOOKUP(C102,Extension!$A$5:$G$39,7,0)),"N/A",VLOOKUP(C102,Extension!$A$5:$G$39,7,0)),VLOOKUP(C102,'Wattage Table'!$A$3:$G$884,7,0)))</f>
        <v>7</v>
      </c>
      <c r="E102" s="288" t="s">
        <v>2444</v>
      </c>
      <c r="F102" s="289" t="s">
        <v>1542</v>
      </c>
      <c r="G102" s="287">
        <f>IF(F102="","",IF(ISERROR(VLOOKUP(F102,'Wattage Table'!$A$3:$G$884,7,0)),IF(ISERROR(VLOOKUP(F102,Extension!$A$5:$G$39,7,0)),"N/A",VLOOKUP(F102,Extension!$A$5:$G$39,7,0)),VLOOKUP(F102,'Wattage Table'!$A$3:$G$884,7,0)))</f>
        <v>25</v>
      </c>
      <c r="H102" s="290">
        <f aca="true" t="shared" si="8" ref="H102:H110">G102-D102</f>
        <v>18</v>
      </c>
      <c r="I102" s="301"/>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row>
    <row r="103" spans="1:48" s="85" customFormat="1" ht="15.75" customHeight="1">
      <c r="A103" s="284">
        <f aca="true" t="shared" si="9" ref="A103:A110">A102+1</f>
        <v>87</v>
      </c>
      <c r="B103" s="285" t="s">
        <v>2456</v>
      </c>
      <c r="C103" s="286" t="s">
        <v>700</v>
      </c>
      <c r="D103" s="287">
        <f>IF(C103="","",IF(ISERROR(VLOOKUP(C103,'Wattage Table'!$A$3:$G$884,7,0)),IF(ISERROR(VLOOKUP(C103,Extension!$A$5:$G$39,7,0)),"N/A",VLOOKUP(C103,Extension!$A$5:$G$39,7,0)),VLOOKUP(C103,'Wattage Table'!$A$3:$G$884,7,0)))</f>
        <v>9</v>
      </c>
      <c r="E103" s="288" t="s">
        <v>2446</v>
      </c>
      <c r="F103" s="289" t="s">
        <v>1554</v>
      </c>
      <c r="G103" s="287">
        <f>IF(F103="","",IF(ISERROR(VLOOKUP(F103,'Wattage Table'!$A$3:$G$884,7,0)),IF(ISERROR(VLOOKUP(F103,Extension!$A$5:$G$39,7,0)),"N/A",VLOOKUP(F103,Extension!$A$5:$G$39,7,0)),VLOOKUP(F103,'Wattage Table'!$A$3:$G$884,7,0)))</f>
        <v>34</v>
      </c>
      <c r="H103" s="290">
        <f t="shared" si="8"/>
        <v>25</v>
      </c>
      <c r="I103" s="301"/>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row>
    <row r="104" spans="1:48" s="85" customFormat="1" ht="15.75" customHeight="1">
      <c r="A104" s="284">
        <f t="shared" si="9"/>
        <v>88</v>
      </c>
      <c r="B104" s="285" t="s">
        <v>2470</v>
      </c>
      <c r="C104" s="286" t="s">
        <v>703</v>
      </c>
      <c r="D104" s="287">
        <f>IF(C104="","",IF(ISERROR(VLOOKUP(C104,'Wattage Table'!$A$3:$G$884,7,0)),IF(ISERROR(VLOOKUP(C104,Extension!$A$5:$G$39,7,0)),"N/A",VLOOKUP(C104,Extension!$A$5:$G$39,7,0)),VLOOKUP(C104,'Wattage Table'!$A$3:$G$884,7,0)))</f>
        <v>11</v>
      </c>
      <c r="E104" s="288" t="s">
        <v>2448</v>
      </c>
      <c r="F104" s="289" t="s">
        <v>1561</v>
      </c>
      <c r="G104" s="287">
        <f>IF(F104="","",IF(ISERROR(VLOOKUP(F104,'Wattage Table'!$A$3:$G$884,7,0)),IF(ISERROR(VLOOKUP(F104,Extension!$A$5:$G$39,7,0)),"N/A",VLOOKUP(F104,Extension!$A$5:$G$39,7,0)),VLOOKUP(F104,'Wattage Table'!$A$3:$G$884,7,0)))</f>
        <v>40</v>
      </c>
      <c r="H104" s="290">
        <f t="shared" si="8"/>
        <v>29</v>
      </c>
      <c r="I104" s="301"/>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row>
    <row r="105" spans="1:48" s="85" customFormat="1" ht="15.75" customHeight="1">
      <c r="A105" s="284">
        <f t="shared" si="9"/>
        <v>89</v>
      </c>
      <c r="B105" s="285" t="s">
        <v>2457</v>
      </c>
      <c r="C105" s="286" t="s">
        <v>2478</v>
      </c>
      <c r="D105" s="287">
        <f>IF(C105="","",IF(ISERROR(VLOOKUP(C105,'Wattage Table'!$A$3:$G$884,7,0)),IF(ISERROR(VLOOKUP(C105,Extension!$A$5:$G$39,7,0)),"N/A",VLOOKUP(C105,Extension!$A$5:$G$39,7,0)),VLOOKUP(C105,'Wattage Table'!$A$3:$G$884,7,0)))</f>
        <v>13</v>
      </c>
      <c r="E105" s="288" t="s">
        <v>2448</v>
      </c>
      <c r="F105" s="289" t="s">
        <v>1605</v>
      </c>
      <c r="G105" s="287">
        <f>IF(F105="","",IF(ISERROR(VLOOKUP(F105,'Wattage Table'!$A$3:$G$884,7,0)),IF(ISERROR(VLOOKUP(F105,Extension!$A$5:$G$39,7,0)),"N/A",VLOOKUP(F105,Extension!$A$5:$G$39,7,0)),VLOOKUP(F105,'Wattage Table'!$A$3:$G$884,7,0)))</f>
        <v>60</v>
      </c>
      <c r="H105" s="290">
        <f t="shared" si="8"/>
        <v>47</v>
      </c>
      <c r="I105" s="301"/>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row>
    <row r="106" spans="1:48" s="85" customFormat="1" ht="15.75" customHeight="1">
      <c r="A106" s="284">
        <f t="shared" si="9"/>
        <v>90</v>
      </c>
      <c r="B106" s="285" t="s">
        <v>2458</v>
      </c>
      <c r="C106" s="286" t="s">
        <v>706</v>
      </c>
      <c r="D106" s="287">
        <f>IF(C106="","",IF(ISERROR(VLOOKUP(C106,'Wattage Table'!$A$3:$G$884,7,0)),IF(ISERROR(VLOOKUP(C106,Extension!$A$5:$G$39,7,0)),"N/A",VLOOKUP(C106,Extension!$A$5:$G$39,7,0)),VLOOKUP(C106,'Wattage Table'!$A$3:$G$884,7,0)))</f>
        <v>15</v>
      </c>
      <c r="E106" s="288" t="s">
        <v>2450</v>
      </c>
      <c r="F106" s="289" t="s">
        <v>1605</v>
      </c>
      <c r="G106" s="287">
        <f>IF(F106="","",IF(ISERROR(VLOOKUP(F106,'Wattage Table'!$A$3:$G$884,7,0)),IF(ISERROR(VLOOKUP(F106,Extension!$A$5:$G$39,7,0)),"N/A",VLOOKUP(F106,Extension!$A$5:$G$39,7,0)),VLOOKUP(F106,'Wattage Table'!$A$3:$G$884,7,0)))</f>
        <v>60</v>
      </c>
      <c r="H106" s="290">
        <f t="shared" si="8"/>
        <v>45</v>
      </c>
      <c r="I106" s="301"/>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row>
    <row r="107" spans="1:48" s="85" customFormat="1" ht="15.75" customHeight="1">
      <c r="A107" s="284">
        <f t="shared" si="9"/>
        <v>91</v>
      </c>
      <c r="B107" s="285" t="s">
        <v>2461</v>
      </c>
      <c r="C107" s="286" t="s">
        <v>709</v>
      </c>
      <c r="D107" s="287">
        <f>IF(C107="","",IF(ISERROR(VLOOKUP(C107,'Wattage Table'!$A$3:$G$884,7,0)),IF(ISERROR(VLOOKUP(C107,Extension!$A$5:$G$39,7,0)),"N/A",VLOOKUP(C107,Extension!$A$5:$G$39,7,0)),VLOOKUP(C107,'Wattage Table'!$A$3:$G$884,7,0)))</f>
        <v>20</v>
      </c>
      <c r="E107" s="288" t="s">
        <v>2453</v>
      </c>
      <c r="F107" s="289" t="s">
        <v>1644</v>
      </c>
      <c r="G107" s="287">
        <f>IF(F107="","",IF(ISERROR(VLOOKUP(F107,'Wattage Table'!$A$3:$G$884,7,0)),IF(ISERROR(VLOOKUP(F107,Extension!$A$5:$G$39,7,0)),"N/A",VLOOKUP(F107,Extension!$A$5:$G$39,7,0)),VLOOKUP(F107,'Wattage Table'!$A$3:$G$884,7,0)))</f>
        <v>75</v>
      </c>
      <c r="H107" s="290">
        <f t="shared" si="8"/>
        <v>55</v>
      </c>
      <c r="I107" s="301"/>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row>
    <row r="108" spans="1:48" s="85" customFormat="1" ht="15.75" customHeight="1">
      <c r="A108" s="284">
        <f t="shared" si="9"/>
        <v>92</v>
      </c>
      <c r="B108" s="285" t="s">
        <v>2484</v>
      </c>
      <c r="C108" s="286" t="s">
        <v>712</v>
      </c>
      <c r="D108" s="287">
        <f>IF(C108="","",IF(ISERROR(VLOOKUP(C108,'Wattage Table'!$A$3:$G$884,7,0)),IF(ISERROR(VLOOKUP(C108,Extension!$A$5:$G$39,7,0)),"N/A",VLOOKUP(C108,Extension!$A$5:$G$39,7,0)),VLOOKUP(C108,'Wattage Table'!$A$3:$G$884,7,0)))</f>
        <v>23</v>
      </c>
      <c r="E108" s="288" t="s">
        <v>2455</v>
      </c>
      <c r="F108" s="289" t="s">
        <v>1473</v>
      </c>
      <c r="G108" s="287">
        <f>IF(F108="","",IF(ISERROR(VLOOKUP(F108,'Wattage Table'!$A$3:$G$884,7,0)),IF(ISERROR(VLOOKUP(F108,Extension!$A$5:$G$39,7,0)),"N/A",VLOOKUP(F108,Extension!$A$5:$G$39,7,0)),VLOOKUP(F108,'Wattage Table'!$A$3:$G$884,7,0)))</f>
        <v>100</v>
      </c>
      <c r="H108" s="290">
        <f t="shared" si="8"/>
        <v>77</v>
      </c>
      <c r="I108" s="301"/>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row>
    <row r="109" spans="1:48" s="85" customFormat="1" ht="15.75" customHeight="1">
      <c r="A109" s="284">
        <f t="shared" si="9"/>
        <v>93</v>
      </c>
      <c r="B109" s="285" t="s">
        <v>2486</v>
      </c>
      <c r="C109" s="286" t="s">
        <v>2479</v>
      </c>
      <c r="D109" s="287">
        <f>IF(C109="","",IF(ISERROR(VLOOKUP(C109,'Wattage Table'!$A$3:$G$884,7,0)),IF(ISERROR(VLOOKUP(C109,Extension!$A$5:$G$39,7,0)),"N/A",VLOOKUP(C109,Extension!$A$5:$G$39,7,0)),VLOOKUP(C109,'Wattage Table'!$A$3:$G$884,7,0)))</f>
        <v>26</v>
      </c>
      <c r="E109" s="288" t="s">
        <v>2455</v>
      </c>
      <c r="F109" s="289" t="s">
        <v>1473</v>
      </c>
      <c r="G109" s="287">
        <f>IF(F109="","",IF(ISERROR(VLOOKUP(F109,'Wattage Table'!$A$3:$G$884,7,0)),IF(ISERROR(VLOOKUP(F109,Extension!$A$5:$G$39,7,0)),"N/A",VLOOKUP(F109,Extension!$A$5:$G$39,7,0)),VLOOKUP(F109,'Wattage Table'!$A$3:$G$884,7,0)))</f>
        <v>100</v>
      </c>
      <c r="H109" s="290">
        <f>G109-D109</f>
        <v>74</v>
      </c>
      <c r="I109" s="301"/>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row>
    <row r="110" spans="1:48" s="85" customFormat="1" ht="15.75" customHeight="1">
      <c r="A110" s="284">
        <f t="shared" si="9"/>
        <v>94</v>
      </c>
      <c r="B110" s="285" t="s">
        <v>2485</v>
      </c>
      <c r="C110" s="286" t="s">
        <v>715</v>
      </c>
      <c r="D110" s="287">
        <f>IF(C110="","",IF(ISERROR(VLOOKUP(C110,'Wattage Table'!$A$3:$G$884,7,0)),IF(ISERROR(VLOOKUP(C110,Extension!$A$5:$G$39,7,0)),"N/A",VLOOKUP(C110,Extension!$A$5:$G$39,7,0)),VLOOKUP(C110,'Wattage Table'!$A$3:$G$884,7,0)))</f>
        <v>27</v>
      </c>
      <c r="E110" s="288" t="s">
        <v>2455</v>
      </c>
      <c r="F110" s="289" t="s">
        <v>1473</v>
      </c>
      <c r="G110" s="287">
        <f>IF(F110="","",IF(ISERROR(VLOOKUP(F110,'Wattage Table'!$A$3:$G$884,7,0)),IF(ISERROR(VLOOKUP(F110,Extension!$A$5:$G$39,7,0)),"N/A",VLOOKUP(F110,Extension!$A$5:$G$39,7,0)),VLOOKUP(F110,'Wattage Table'!$A$3:$G$884,7,0)))</f>
        <v>100</v>
      </c>
      <c r="H110" s="290">
        <f t="shared" si="8"/>
        <v>73</v>
      </c>
      <c r="I110" s="301"/>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row>
    <row r="111" spans="1:48" s="85" customFormat="1" ht="15.75" customHeight="1" thickBot="1">
      <c r="A111" s="284"/>
      <c r="B111" s="285"/>
      <c r="C111" s="286"/>
      <c r="D111" s="287"/>
      <c r="E111" s="288"/>
      <c r="F111" s="289"/>
      <c r="G111" s="287"/>
      <c r="H111" s="290"/>
      <c r="I111" s="301"/>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row>
    <row r="112" spans="1:48" s="85" customFormat="1" ht="15.75" customHeight="1" thickBot="1">
      <c r="A112" s="278" t="s">
        <v>2367</v>
      </c>
      <c r="B112" s="278"/>
      <c r="C112" s="279"/>
      <c r="D112" s="280"/>
      <c r="E112" s="281"/>
      <c r="F112" s="279"/>
      <c r="G112" s="280"/>
      <c r="H112" s="282"/>
      <c r="I112" s="303"/>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row>
    <row r="113" spans="1:48" s="85" customFormat="1" ht="15.75" customHeight="1">
      <c r="A113" s="284">
        <f>A110+1</f>
        <v>95</v>
      </c>
      <c r="B113" s="285" t="s">
        <v>2369</v>
      </c>
      <c r="C113" s="350" t="s">
        <v>1793</v>
      </c>
      <c r="D113" s="294">
        <f>IF(C113="","",VLOOKUP(C113,'Wattage Table'!$A$3:$G$884,7,0))</f>
        <v>55</v>
      </c>
      <c r="E113" s="292" t="s">
        <v>2371</v>
      </c>
      <c r="F113" s="350" t="s">
        <v>1901</v>
      </c>
      <c r="G113" s="294">
        <f>IF(F113="","",VLOOKUP(F113,'Wattage Table'!$A$3:$G$884,7,0))</f>
        <v>95</v>
      </c>
      <c r="H113" s="290">
        <f>IF(OR(ISBLANK(F113),ISBLANK(C113)),"",(G113-D113))</f>
        <v>40</v>
      </c>
      <c r="I113" s="359"/>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row>
    <row r="114" spans="1:48" s="85" customFormat="1" ht="15.75" customHeight="1">
      <c r="A114" s="284">
        <f>A113+1</f>
        <v>96</v>
      </c>
      <c r="B114" s="292" t="s">
        <v>2368</v>
      </c>
      <c r="C114" s="357" t="s">
        <v>1797</v>
      </c>
      <c r="D114" s="294">
        <f>IF(C114="","",VLOOKUP(C114,'Wattage Table'!$A$3:$G$884,7,0))</f>
        <v>85</v>
      </c>
      <c r="E114" s="292" t="s">
        <v>2321</v>
      </c>
      <c r="F114" s="357" t="s">
        <v>1854</v>
      </c>
      <c r="G114" s="294">
        <f>IF(F114="","",VLOOKUP(F114,'Wattage Table'!$A$3:$G$884,7,0))</f>
        <v>190</v>
      </c>
      <c r="H114" s="290">
        <f>IF(OR(ISBLANK(F114),ISBLANK(C114)),"",(G114-D114))</f>
        <v>105</v>
      </c>
      <c r="I114" s="35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row>
    <row r="115" spans="1:48" s="85" customFormat="1" ht="15.75" customHeight="1">
      <c r="A115" s="284">
        <f>A114+1</f>
        <v>97</v>
      </c>
      <c r="B115" s="285" t="s">
        <v>2370</v>
      </c>
      <c r="C115" s="350" t="s">
        <v>1800</v>
      </c>
      <c r="D115" s="294">
        <f>IF(C115="","",VLOOKUP(C115,'Wattage Table'!$A$3:$G$884,7,0))</f>
        <v>165</v>
      </c>
      <c r="E115" s="292" t="s">
        <v>2319</v>
      </c>
      <c r="F115" s="350" t="s">
        <v>1869</v>
      </c>
      <c r="G115" s="294">
        <f>IF(F115="","",VLOOKUP(F115,'Wattage Table'!$A$3:$G$884,7,0))</f>
        <v>295</v>
      </c>
      <c r="H115" s="290">
        <f>IF(OR(ISBLANK(F115),ISBLANK(C115)),"",(G115-D115))</f>
        <v>130</v>
      </c>
      <c r="I115" s="327"/>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row>
    <row r="116" spans="1:48" s="85" customFormat="1" ht="15.75" customHeight="1" thickBot="1">
      <c r="A116" s="311"/>
      <c r="B116" s="312"/>
      <c r="C116" s="356"/>
      <c r="D116" s="314"/>
      <c r="E116" s="312"/>
      <c r="F116" s="356"/>
      <c r="G116" s="314"/>
      <c r="H116" s="358"/>
      <c r="I116" s="328"/>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row>
    <row r="117" spans="1:48" s="85" customFormat="1" ht="15.75" customHeight="1" thickBot="1">
      <c r="A117" s="278" t="s">
        <v>2429</v>
      </c>
      <c r="B117" s="278"/>
      <c r="C117" s="279"/>
      <c r="D117" s="280"/>
      <c r="E117" s="281"/>
      <c r="F117" s="279"/>
      <c r="G117" s="280"/>
      <c r="H117" s="282"/>
      <c r="I117" s="283"/>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row>
    <row r="118" spans="1:48" s="85" customFormat="1" ht="15.75" customHeight="1">
      <c r="A118" s="284">
        <f>A115+1</f>
        <v>98</v>
      </c>
      <c r="B118" s="305" t="s">
        <v>2381</v>
      </c>
      <c r="C118" s="306" t="s">
        <v>111</v>
      </c>
      <c r="D118" s="309">
        <f>IF(C118="","",VLOOKUP(C118,'Wattage Table'!$A$3:$G$884,7,0))</f>
        <v>2</v>
      </c>
      <c r="E118" s="305" t="s">
        <v>2382</v>
      </c>
      <c r="F118" s="306" t="s">
        <v>63</v>
      </c>
      <c r="G118" s="309">
        <f>IF(F118="","",VLOOKUP(F118,'Wattage Table'!$A$3:$G$884,7,0))</f>
        <v>20</v>
      </c>
      <c r="H118" s="360">
        <f>IF(OR(ISBLANK(F118),ISBLANK(C118)),"",(G118-D118))</f>
        <v>18</v>
      </c>
      <c r="I118" s="361"/>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row>
    <row r="119" spans="1:48" s="85" customFormat="1" ht="15.75" customHeight="1">
      <c r="A119" s="284">
        <f>A118+1</f>
        <v>99</v>
      </c>
      <c r="B119" s="285" t="s">
        <v>2380</v>
      </c>
      <c r="C119" s="350" t="s">
        <v>114</v>
      </c>
      <c r="D119" s="294">
        <f>IF(C119="","",VLOOKUP(C119,'Wattage Table'!$A$3:$G$884,7,0))</f>
        <v>4</v>
      </c>
      <c r="E119" s="285" t="s">
        <v>2383</v>
      </c>
      <c r="F119" s="350" t="s">
        <v>66</v>
      </c>
      <c r="G119" s="294">
        <f>IF(F119="","",VLOOKUP(F119,'Wattage Table'!$A$3:$G$884,7,0))</f>
        <v>40</v>
      </c>
      <c r="H119" s="362">
        <f>IF(OR(ISBLANK(F119),ISBLANK(C119)),"",(G119-D119))</f>
        <v>36</v>
      </c>
      <c r="I119" s="363"/>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row>
    <row r="120" spans="1:48" s="85" customFormat="1" ht="15.75" customHeight="1" thickBot="1">
      <c r="A120" s="311"/>
      <c r="B120" s="312"/>
      <c r="C120" s="356"/>
      <c r="D120" s="314"/>
      <c r="E120" s="312"/>
      <c r="F120" s="356"/>
      <c r="G120" s="314"/>
      <c r="H120" s="358"/>
      <c r="I120" s="296"/>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row>
    <row r="121" spans="1:48" s="85" customFormat="1" ht="15.75" customHeight="1" thickBot="1">
      <c r="A121" s="278" t="s">
        <v>2366</v>
      </c>
      <c r="B121" s="278"/>
      <c r="C121" s="279"/>
      <c r="D121" s="280"/>
      <c r="E121" s="281"/>
      <c r="F121" s="279"/>
      <c r="G121" s="280"/>
      <c r="H121" s="282"/>
      <c r="I121" s="283"/>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row>
    <row r="122" spans="1:48" s="85" customFormat="1" ht="15.75" customHeight="1">
      <c r="A122" s="284">
        <f>A119+1</f>
        <v>100</v>
      </c>
      <c r="B122" s="285" t="s">
        <v>2307</v>
      </c>
      <c r="C122" s="286" t="s">
        <v>1947</v>
      </c>
      <c r="D122" s="287">
        <f>IF(C122="","",VLOOKUP(C122,'Wattage Table'!$A$3:$G$884,7,0))</f>
        <v>190</v>
      </c>
      <c r="E122" s="305" t="s">
        <v>2320</v>
      </c>
      <c r="F122" s="289" t="s">
        <v>1860</v>
      </c>
      <c r="G122" s="287">
        <f>IF(F122="","",VLOOKUP(F122,'Wattage Table'!$A$3:$G$884,7,0))</f>
        <v>215</v>
      </c>
      <c r="H122" s="290">
        <f aca="true" t="shared" si="10" ref="H122:H131">IF(OR(ISBLANK(F122),ISBLANK(C122)),"",(G122-D122))</f>
        <v>25</v>
      </c>
      <c r="I122" s="326" t="s">
        <v>2329</v>
      </c>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row>
    <row r="123" spans="1:48" s="85" customFormat="1" ht="15.75" customHeight="1">
      <c r="A123" s="284">
        <f aca="true" t="shared" si="11" ref="A123:A131">A122+1</f>
        <v>101</v>
      </c>
      <c r="B123" s="285" t="s">
        <v>2308</v>
      </c>
      <c r="C123" s="286" t="s">
        <v>1949</v>
      </c>
      <c r="D123" s="287">
        <f>IF(C123="","",VLOOKUP(C123,'Wattage Table'!$A$3:$G$884,7,0))</f>
        <v>208</v>
      </c>
      <c r="E123" s="285" t="s">
        <v>2323</v>
      </c>
      <c r="F123" s="289" t="s">
        <v>1866</v>
      </c>
      <c r="G123" s="287">
        <f>IF(F123="","",VLOOKUP(F123,'Wattage Table'!$A$3:$G$884,7,0))</f>
        <v>232</v>
      </c>
      <c r="H123" s="290">
        <f t="shared" si="10"/>
        <v>24</v>
      </c>
      <c r="I123" s="327" t="s">
        <v>2329</v>
      </c>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row>
    <row r="124" spans="1:48" s="85" customFormat="1" ht="15.75" customHeight="1">
      <c r="A124" s="284">
        <f t="shared" si="11"/>
        <v>102</v>
      </c>
      <c r="B124" s="285" t="s">
        <v>2309</v>
      </c>
      <c r="C124" s="286" t="s">
        <v>1951</v>
      </c>
      <c r="D124" s="287">
        <f>IF(C124="","",VLOOKUP(C124,'Wattage Table'!$A$3:$G$884,7,0))</f>
        <v>232</v>
      </c>
      <c r="E124" s="285" t="s">
        <v>2319</v>
      </c>
      <c r="F124" s="289" t="s">
        <v>1869</v>
      </c>
      <c r="G124" s="287">
        <f>IF(F124="","",VLOOKUP(F124,'Wattage Table'!$A$3:$G$884,7,0))</f>
        <v>295</v>
      </c>
      <c r="H124" s="290">
        <f t="shared" si="10"/>
        <v>63</v>
      </c>
      <c r="I124" s="327" t="s">
        <v>2329</v>
      </c>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row>
    <row r="125" spans="1:48" s="85" customFormat="1" ht="15.75" customHeight="1">
      <c r="A125" s="284">
        <f t="shared" si="11"/>
        <v>103</v>
      </c>
      <c r="B125" s="285" t="s">
        <v>2310</v>
      </c>
      <c r="C125" s="286" t="s">
        <v>1953</v>
      </c>
      <c r="D125" s="287">
        <f>IF(C125="","",VLOOKUP(C125,'Wattage Table'!$A$3:$G$884,7,0))</f>
        <v>288</v>
      </c>
      <c r="E125" s="285" t="s">
        <v>2324</v>
      </c>
      <c r="F125" s="289" t="s">
        <v>1875</v>
      </c>
      <c r="G125" s="287">
        <f>IF(F125="","",VLOOKUP(F125,'Wattage Table'!$A$3:$G$884,7,0))</f>
        <v>342</v>
      </c>
      <c r="H125" s="290">
        <f t="shared" si="10"/>
        <v>54</v>
      </c>
      <c r="I125" s="327" t="s">
        <v>2329</v>
      </c>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row>
    <row r="126" spans="1:48" s="85" customFormat="1" ht="15.75" customHeight="1">
      <c r="A126" s="284">
        <f t="shared" si="11"/>
        <v>104</v>
      </c>
      <c r="B126" s="285" t="s">
        <v>2311</v>
      </c>
      <c r="C126" s="286" t="s">
        <v>1955</v>
      </c>
      <c r="D126" s="287">
        <f>IF(C126="","",VLOOKUP(C126,'Wattage Table'!$A$3:$G$884,7,0))</f>
        <v>342</v>
      </c>
      <c r="E126" s="285" t="s">
        <v>2325</v>
      </c>
      <c r="F126" s="289" t="s">
        <v>1878</v>
      </c>
      <c r="G126" s="287">
        <f>IF(F126="","",VLOOKUP(F126,'Wattage Table'!$A$3:$G$884,7,0))</f>
        <v>365</v>
      </c>
      <c r="H126" s="290">
        <f t="shared" si="10"/>
        <v>23</v>
      </c>
      <c r="I126" s="327" t="s">
        <v>2329</v>
      </c>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row>
    <row r="127" spans="1:48" s="85" customFormat="1" ht="15.75" customHeight="1">
      <c r="A127" s="284">
        <f t="shared" si="11"/>
        <v>105</v>
      </c>
      <c r="B127" s="285" t="s">
        <v>2312</v>
      </c>
      <c r="C127" s="286" t="s">
        <v>1957</v>
      </c>
      <c r="D127" s="287">
        <f>IF(C127="","",VLOOKUP(C127,'Wattage Table'!$A$3:$G$884,7,0))</f>
        <v>368</v>
      </c>
      <c r="E127" s="285" t="s">
        <v>2326</v>
      </c>
      <c r="F127" s="289" t="s">
        <v>1881</v>
      </c>
      <c r="G127" s="287">
        <f>IF(F127="","",VLOOKUP(F127,'Wattage Table'!$A$3:$G$884,7,0))</f>
        <v>400</v>
      </c>
      <c r="H127" s="290">
        <f t="shared" si="10"/>
        <v>32</v>
      </c>
      <c r="I127" s="327" t="s">
        <v>2329</v>
      </c>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row>
    <row r="128" spans="1:48" s="85" customFormat="1" ht="15.75" customHeight="1">
      <c r="A128" s="284">
        <f t="shared" si="11"/>
        <v>106</v>
      </c>
      <c r="B128" s="285" t="s">
        <v>2313</v>
      </c>
      <c r="C128" s="286" t="s">
        <v>1959</v>
      </c>
      <c r="D128" s="287">
        <f>IF(C128="","",VLOOKUP(C128,'Wattage Table'!$A$3:$G$884,7,0))</f>
        <v>400</v>
      </c>
      <c r="E128" s="285" t="s">
        <v>2318</v>
      </c>
      <c r="F128" s="289" t="s">
        <v>1887</v>
      </c>
      <c r="G128" s="287">
        <f>IF(F128="","",VLOOKUP(F128,'Wattage Table'!$A$3:$G$884,7,0))</f>
        <v>458</v>
      </c>
      <c r="H128" s="290">
        <f t="shared" si="10"/>
        <v>58</v>
      </c>
      <c r="I128" s="327" t="s">
        <v>2329</v>
      </c>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row>
    <row r="129" spans="1:48" s="85" customFormat="1" ht="15.75" customHeight="1">
      <c r="A129" s="284">
        <f t="shared" si="11"/>
        <v>107</v>
      </c>
      <c r="B129" s="285" t="s">
        <v>2314</v>
      </c>
      <c r="C129" s="286" t="s">
        <v>1961</v>
      </c>
      <c r="D129" s="287">
        <f>IF(C129="","",VLOOKUP(C129,'Wattage Table'!$A$3:$G$884,7,0))</f>
        <v>450</v>
      </c>
      <c r="E129" s="285" t="s">
        <v>2328</v>
      </c>
      <c r="F129" s="289" t="s">
        <v>1892</v>
      </c>
      <c r="G129" s="287">
        <f>IF(F129="","",VLOOKUP(F129,'Wattage Table'!$A$3:$G$884,7,0))</f>
        <v>508</v>
      </c>
      <c r="H129" s="290">
        <f t="shared" si="10"/>
        <v>58</v>
      </c>
      <c r="I129" s="327" t="s">
        <v>2329</v>
      </c>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row>
    <row r="130" spans="1:48" s="85" customFormat="1" ht="15.75" customHeight="1">
      <c r="A130" s="284">
        <f t="shared" si="11"/>
        <v>108</v>
      </c>
      <c r="B130" s="285" t="s">
        <v>2315</v>
      </c>
      <c r="C130" s="286" t="s">
        <v>1965</v>
      </c>
      <c r="D130" s="287">
        <f>IF(C130="","",VLOOKUP(C130,'Wattage Table'!$A$3:$G$884,7,0))</f>
        <v>815</v>
      </c>
      <c r="E130" s="285" t="s">
        <v>2327</v>
      </c>
      <c r="F130" s="289" t="s">
        <v>1904</v>
      </c>
      <c r="G130" s="287">
        <f>IF(F130="","",VLOOKUP(F130,'Wattage Table'!$A$3:$G$884,7,0))</f>
        <v>850</v>
      </c>
      <c r="H130" s="290">
        <f t="shared" si="10"/>
        <v>35</v>
      </c>
      <c r="I130" s="327"/>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row>
    <row r="131" spans="1:48" s="85" customFormat="1" ht="15.75" customHeight="1">
      <c r="A131" s="284">
        <f t="shared" si="11"/>
        <v>109</v>
      </c>
      <c r="B131" s="292" t="s">
        <v>2316</v>
      </c>
      <c r="C131" s="293" t="s">
        <v>1944</v>
      </c>
      <c r="D131" s="294">
        <f>IF(C131="","",VLOOKUP(C131,'Wattage Table'!$A$3:$G$884,7,0))</f>
        <v>1080</v>
      </c>
      <c r="E131" s="292" t="s">
        <v>2317</v>
      </c>
      <c r="F131" s="293" t="s">
        <v>1851</v>
      </c>
      <c r="G131" s="294">
        <f>IF(F131="","",VLOOKUP(F131,'Wattage Table'!$A$3:$G$884,7,0))</f>
        <v>1080</v>
      </c>
      <c r="H131" s="290">
        <f t="shared" si="10"/>
        <v>0</v>
      </c>
      <c r="I131" s="327"/>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row>
    <row r="132" spans="1:48" s="85" customFormat="1" ht="15.75" customHeight="1">
      <c r="A132" s="284"/>
      <c r="B132" s="285"/>
      <c r="C132" s="350"/>
      <c r="D132" s="287"/>
      <c r="E132" s="285"/>
      <c r="F132" s="350"/>
      <c r="G132" s="287"/>
      <c r="H132" s="295"/>
      <c r="I132" s="35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row>
    <row r="133" spans="1:49" s="85" customFormat="1" ht="15.75" customHeight="1">
      <c r="A133" s="81"/>
      <c r="B133" s="315"/>
      <c r="C133" s="81"/>
      <c r="D133" s="81"/>
      <c r="E133" s="81"/>
      <c r="F133" s="81"/>
      <c r="G133" s="81"/>
      <c r="H133" s="81"/>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row>
    <row r="134" spans="1:49" s="85" customFormat="1" ht="20.25" customHeight="1">
      <c r="A134" s="81"/>
      <c r="B134" s="81"/>
      <c r="C134" s="81"/>
      <c r="D134" s="81"/>
      <c r="E134" s="81"/>
      <c r="F134" s="81"/>
      <c r="G134" s="81"/>
      <c r="H134" s="81"/>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row>
    <row r="135" spans="3:50" s="85" customFormat="1" ht="15">
      <c r="C135" s="99"/>
      <c r="D135" s="99"/>
      <c r="F135" s="99"/>
      <c r="G135" s="99"/>
      <c r="H135" s="81"/>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row>
    <row r="136" spans="3:8" s="104" customFormat="1" ht="12.75">
      <c r="C136" s="99"/>
      <c r="D136" s="99"/>
      <c r="F136" s="99"/>
      <c r="G136" s="99"/>
      <c r="H136" s="99"/>
    </row>
    <row r="137" spans="3:8" s="104" customFormat="1" ht="15">
      <c r="C137" s="81"/>
      <c r="D137" s="81"/>
      <c r="F137" s="81"/>
      <c r="G137" s="81"/>
      <c r="H137" s="99"/>
    </row>
    <row r="138" spans="3:50" s="85" customFormat="1" ht="15">
      <c r="C138" s="263"/>
      <c r="D138" s="263"/>
      <c r="F138" s="263"/>
      <c r="G138" s="263"/>
      <c r="H138" s="81"/>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row>
    <row r="139" spans="1:50" s="265" customFormat="1" ht="15">
      <c r="A139" s="263"/>
      <c r="B139" s="263"/>
      <c r="C139" s="263"/>
      <c r="D139" s="263"/>
      <c r="E139" s="263"/>
      <c r="F139" s="263"/>
      <c r="G139" s="263"/>
      <c r="H139" s="263"/>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row>
    <row r="140" spans="1:50" s="265" customFormat="1" ht="15">
      <c r="A140" s="263"/>
      <c r="B140" s="263"/>
      <c r="C140" s="263"/>
      <c r="D140" s="263"/>
      <c r="E140" s="263"/>
      <c r="F140" s="263"/>
      <c r="G140" s="263"/>
      <c r="H140" s="263"/>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row>
    <row r="141" spans="1:50" s="265" customFormat="1" ht="15">
      <c r="A141" s="263"/>
      <c r="B141" s="263"/>
      <c r="C141" s="263"/>
      <c r="D141" s="263"/>
      <c r="E141" s="263"/>
      <c r="F141" s="263"/>
      <c r="G141" s="263"/>
      <c r="H141" s="263"/>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row>
    <row r="142" spans="1:50" s="265" customFormat="1" ht="15">
      <c r="A142" s="263"/>
      <c r="B142" s="263"/>
      <c r="C142" s="263"/>
      <c r="D142" s="263"/>
      <c r="E142" s="263"/>
      <c r="F142" s="263"/>
      <c r="G142" s="263"/>
      <c r="H142" s="263"/>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row>
    <row r="143" spans="1:50" s="265" customFormat="1" ht="15">
      <c r="A143" s="263"/>
      <c r="B143" s="263"/>
      <c r="C143" s="263"/>
      <c r="D143" s="263"/>
      <c r="E143" s="263"/>
      <c r="F143" s="263"/>
      <c r="G143" s="263"/>
      <c r="H143" s="263"/>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row>
    <row r="144" spans="1:50" s="265" customFormat="1" ht="15">
      <c r="A144" s="263"/>
      <c r="B144" s="263"/>
      <c r="C144" s="263"/>
      <c r="D144" s="263"/>
      <c r="E144" s="263"/>
      <c r="F144" s="263"/>
      <c r="G144" s="263"/>
      <c r="H144" s="263"/>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row>
    <row r="145" spans="1:50" s="265" customFormat="1" ht="15">
      <c r="A145" s="263"/>
      <c r="B145" s="263"/>
      <c r="C145" s="263"/>
      <c r="D145" s="263"/>
      <c r="E145" s="263"/>
      <c r="F145" s="263"/>
      <c r="G145" s="263"/>
      <c r="H145" s="263"/>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row>
    <row r="146" spans="1:50" s="265" customFormat="1" ht="15">
      <c r="A146" s="263"/>
      <c r="B146" s="263"/>
      <c r="C146" s="263"/>
      <c r="D146" s="263"/>
      <c r="E146" s="263"/>
      <c r="F146" s="263"/>
      <c r="G146" s="263"/>
      <c r="H146" s="263"/>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row>
    <row r="147" spans="1:50" s="265" customFormat="1" ht="15">
      <c r="A147" s="263"/>
      <c r="B147" s="263"/>
      <c r="C147" s="263"/>
      <c r="D147" s="263"/>
      <c r="E147" s="263"/>
      <c r="F147" s="263"/>
      <c r="G147" s="263"/>
      <c r="H147" s="263"/>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row>
    <row r="148" spans="1:50" s="265" customFormat="1" ht="15">
      <c r="A148" s="263"/>
      <c r="B148" s="263"/>
      <c r="C148" s="263"/>
      <c r="D148" s="263"/>
      <c r="E148" s="263"/>
      <c r="F148" s="263"/>
      <c r="G148" s="263"/>
      <c r="H148" s="263"/>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row>
    <row r="149" spans="1:50" s="265" customFormat="1" ht="15">
      <c r="A149" s="263"/>
      <c r="B149" s="263"/>
      <c r="C149" s="263"/>
      <c r="D149" s="263"/>
      <c r="E149" s="263"/>
      <c r="F149" s="263"/>
      <c r="G149" s="263"/>
      <c r="H149" s="263"/>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row>
    <row r="150" spans="1:50" s="265" customFormat="1" ht="15">
      <c r="A150" s="263"/>
      <c r="B150" s="263"/>
      <c r="C150" s="263"/>
      <c r="D150" s="263"/>
      <c r="E150" s="263"/>
      <c r="F150" s="263"/>
      <c r="G150" s="263"/>
      <c r="H150" s="263"/>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row>
    <row r="151" spans="1:50" s="265" customFormat="1" ht="15">
      <c r="A151" s="263"/>
      <c r="B151" s="263"/>
      <c r="C151" s="263"/>
      <c r="D151" s="263"/>
      <c r="E151" s="263"/>
      <c r="F151" s="263"/>
      <c r="G151" s="263"/>
      <c r="H151" s="263"/>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row>
    <row r="152" spans="1:50" s="265" customFormat="1" ht="15">
      <c r="A152" s="263"/>
      <c r="B152" s="263"/>
      <c r="C152" s="263"/>
      <c r="D152" s="263"/>
      <c r="E152" s="263"/>
      <c r="F152" s="263"/>
      <c r="G152" s="263"/>
      <c r="H152" s="263"/>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row>
    <row r="153" spans="1:50" s="265" customFormat="1" ht="15">
      <c r="A153" s="263"/>
      <c r="B153" s="263"/>
      <c r="C153" s="263"/>
      <c r="D153" s="263"/>
      <c r="E153" s="263"/>
      <c r="F153" s="263"/>
      <c r="G153" s="263"/>
      <c r="H153" s="263"/>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row>
    <row r="154" spans="1:50" s="265" customFormat="1" ht="15">
      <c r="A154" s="263"/>
      <c r="B154" s="263"/>
      <c r="C154" s="263"/>
      <c r="D154" s="263"/>
      <c r="E154" s="263"/>
      <c r="F154" s="263"/>
      <c r="G154" s="263"/>
      <c r="H154" s="263"/>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row>
    <row r="155" spans="1:50" s="265" customFormat="1" ht="15">
      <c r="A155" s="263"/>
      <c r="B155" s="263"/>
      <c r="C155" s="263"/>
      <c r="D155" s="263"/>
      <c r="E155" s="263"/>
      <c r="F155" s="263"/>
      <c r="G155" s="263"/>
      <c r="H155" s="263"/>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row>
    <row r="156" spans="1:50" s="265" customFormat="1" ht="15">
      <c r="A156" s="263"/>
      <c r="B156" s="263"/>
      <c r="C156" s="263"/>
      <c r="D156" s="263"/>
      <c r="E156" s="263"/>
      <c r="F156" s="263"/>
      <c r="G156" s="263"/>
      <c r="H156" s="263"/>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row>
    <row r="157" spans="1:50" s="265" customFormat="1" ht="15">
      <c r="A157" s="263"/>
      <c r="B157" s="263"/>
      <c r="C157" s="263"/>
      <c r="D157" s="263"/>
      <c r="E157" s="263"/>
      <c r="F157" s="263"/>
      <c r="G157" s="263"/>
      <c r="H157" s="263"/>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row>
    <row r="158" spans="1:50" s="265" customFormat="1" ht="15">
      <c r="A158" s="263"/>
      <c r="B158" s="263"/>
      <c r="C158" s="263"/>
      <c r="D158" s="263"/>
      <c r="E158" s="263"/>
      <c r="F158" s="263"/>
      <c r="G158" s="263"/>
      <c r="H158" s="263"/>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row>
    <row r="159" spans="1:50" s="265" customFormat="1" ht="15">
      <c r="A159" s="263"/>
      <c r="B159" s="263"/>
      <c r="C159" s="263"/>
      <c r="D159" s="263"/>
      <c r="E159" s="263"/>
      <c r="F159" s="263"/>
      <c r="G159" s="263"/>
      <c r="H159" s="263"/>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row>
    <row r="160" spans="1:50" s="265" customFormat="1" ht="15">
      <c r="A160" s="263"/>
      <c r="B160" s="263"/>
      <c r="C160" s="263"/>
      <c r="D160" s="263"/>
      <c r="E160" s="263"/>
      <c r="F160" s="263"/>
      <c r="G160" s="263"/>
      <c r="H160" s="263"/>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row>
    <row r="161" spans="1:50" s="265" customFormat="1" ht="15">
      <c r="A161" s="263"/>
      <c r="B161" s="263"/>
      <c r="C161" s="263"/>
      <c r="D161" s="263"/>
      <c r="E161" s="263"/>
      <c r="F161" s="263"/>
      <c r="G161" s="263"/>
      <c r="H161" s="263"/>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row>
    <row r="162" spans="1:50" s="265" customFormat="1" ht="15">
      <c r="A162" s="263"/>
      <c r="B162" s="263"/>
      <c r="C162" s="263"/>
      <c r="D162" s="263"/>
      <c r="E162" s="263"/>
      <c r="F162" s="263"/>
      <c r="G162" s="263"/>
      <c r="H162" s="263"/>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row>
    <row r="163" spans="1:50" s="265" customFormat="1" ht="15">
      <c r="A163" s="263"/>
      <c r="B163" s="263"/>
      <c r="C163" s="263"/>
      <c r="D163" s="263"/>
      <c r="E163" s="263"/>
      <c r="F163" s="263"/>
      <c r="G163" s="263"/>
      <c r="H163" s="263"/>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row>
    <row r="164" spans="1:50" s="265" customFormat="1" ht="15">
      <c r="A164" s="263"/>
      <c r="B164" s="263"/>
      <c r="C164" s="263"/>
      <c r="D164" s="263"/>
      <c r="E164" s="263"/>
      <c r="F164" s="263"/>
      <c r="G164" s="263"/>
      <c r="H164" s="263"/>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row>
    <row r="165" spans="1:50" s="265" customFormat="1" ht="15">
      <c r="A165" s="263"/>
      <c r="B165" s="263"/>
      <c r="C165" s="263"/>
      <c r="D165" s="263"/>
      <c r="E165" s="263"/>
      <c r="F165" s="263"/>
      <c r="G165" s="263"/>
      <c r="H165" s="263"/>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row>
    <row r="166" spans="1:50" s="265" customFormat="1" ht="15">
      <c r="A166" s="263"/>
      <c r="B166" s="263"/>
      <c r="C166" s="263"/>
      <c r="D166" s="263"/>
      <c r="E166" s="263"/>
      <c r="F166" s="263"/>
      <c r="G166" s="263"/>
      <c r="H166" s="263"/>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row>
    <row r="167" spans="1:50" s="265" customFormat="1" ht="15">
      <c r="A167" s="263"/>
      <c r="B167" s="263"/>
      <c r="C167" s="263"/>
      <c r="D167" s="263"/>
      <c r="E167" s="263"/>
      <c r="F167" s="263"/>
      <c r="G167" s="263"/>
      <c r="H167" s="263"/>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row>
    <row r="168" spans="1:50" s="265" customFormat="1" ht="15">
      <c r="A168" s="263"/>
      <c r="B168" s="263"/>
      <c r="C168" s="263"/>
      <c r="D168" s="263"/>
      <c r="E168" s="263"/>
      <c r="F168" s="263"/>
      <c r="G168" s="263"/>
      <c r="H168" s="263"/>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4"/>
    </row>
    <row r="169" spans="1:50" s="265" customFormat="1" ht="15">
      <c r="A169" s="263"/>
      <c r="B169" s="263"/>
      <c r="C169" s="263"/>
      <c r="D169" s="263"/>
      <c r="E169" s="263"/>
      <c r="F169" s="263"/>
      <c r="G169" s="263"/>
      <c r="H169" s="263"/>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4"/>
    </row>
    <row r="170" spans="1:50" s="265" customFormat="1" ht="15">
      <c r="A170" s="263"/>
      <c r="B170" s="263"/>
      <c r="C170" s="263"/>
      <c r="D170" s="263"/>
      <c r="E170" s="263"/>
      <c r="F170" s="263"/>
      <c r="G170" s="263"/>
      <c r="H170" s="263"/>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row>
    <row r="171" spans="1:50" s="265" customFormat="1" ht="15">
      <c r="A171" s="263"/>
      <c r="B171" s="263"/>
      <c r="C171" s="263"/>
      <c r="D171" s="263"/>
      <c r="E171" s="263"/>
      <c r="F171" s="263"/>
      <c r="G171" s="263"/>
      <c r="H171" s="263"/>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row>
    <row r="172" spans="1:50" s="265" customFormat="1" ht="15">
      <c r="A172" s="263"/>
      <c r="B172" s="263"/>
      <c r="C172" s="263"/>
      <c r="D172" s="263"/>
      <c r="E172" s="263"/>
      <c r="F172" s="263"/>
      <c r="G172" s="263"/>
      <c r="H172" s="263"/>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row>
    <row r="173" spans="1:50" s="265" customFormat="1" ht="15">
      <c r="A173" s="263"/>
      <c r="B173" s="263"/>
      <c r="C173" s="263"/>
      <c r="D173" s="263"/>
      <c r="E173" s="263"/>
      <c r="F173" s="263"/>
      <c r="G173" s="263"/>
      <c r="H173" s="263"/>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row>
    <row r="174" spans="1:50" s="265" customFormat="1" ht="15">
      <c r="A174" s="263"/>
      <c r="B174" s="263"/>
      <c r="C174" s="263"/>
      <c r="D174" s="263"/>
      <c r="E174" s="263"/>
      <c r="F174" s="263"/>
      <c r="G174" s="263"/>
      <c r="H174" s="263"/>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row>
    <row r="175" spans="1:50" s="265" customFormat="1" ht="15">
      <c r="A175" s="263"/>
      <c r="B175" s="263"/>
      <c r="C175" s="263"/>
      <c r="D175" s="263"/>
      <c r="E175" s="263"/>
      <c r="F175" s="263"/>
      <c r="G175" s="263"/>
      <c r="H175" s="263"/>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row>
    <row r="176" spans="1:50" s="265" customFormat="1" ht="15">
      <c r="A176" s="263"/>
      <c r="B176" s="263"/>
      <c r="C176" s="263"/>
      <c r="D176" s="263"/>
      <c r="E176" s="263"/>
      <c r="F176" s="263"/>
      <c r="G176" s="263"/>
      <c r="H176" s="263"/>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row>
  </sheetData>
  <sheetProtection/>
  <printOptions horizontalCentered="1"/>
  <pageMargins left="0.5" right="0.5" top="1" bottom="0.5" header="0.4" footer="0.25"/>
  <pageSetup fitToHeight="0" fitToWidth="1" horizontalDpi="600" verticalDpi="600" orientation="landscape" scale="53" r:id="rId1"/>
  <headerFooter scaleWithDoc="0" alignWithMargins="0">
    <oddHeader>&amp;C&amp;"Arial,Bold"&amp;14Pennsylvania Act 129 Lighting Audit and Design Tool&amp;12
PRESCRIPTIVE LIGHTING TABLE</oddHeader>
    <oddFooter>&amp;LVersion 1.0&amp;CPage &amp;P of &amp;N&amp;R&amp;D</oddFooter>
  </headerFooter>
  <rowBreaks count="1" manualBreakCount="1">
    <brk id="11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Energy R&amp;D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Lighting Audit and Design Tool</dc:title>
  <dc:subject/>
  <dc:creator>Nexant</dc:creator>
  <cp:keywords/>
  <dc:description>Developed by Nexant for the Pennsylvania PUC</dc:description>
  <cp:lastModifiedBy>IKim</cp:lastModifiedBy>
  <cp:lastPrinted>2010-05-07T14:54:39Z</cp:lastPrinted>
  <dcterms:created xsi:type="dcterms:W3CDTF">2006-11-16T18:10:39Z</dcterms:created>
  <dcterms:modified xsi:type="dcterms:W3CDTF">2010-05-11T13:36:31Z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