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5480" windowHeight="7200" activeTab="2"/>
  </bookViews>
  <sheets>
    <sheet name="Manual" sheetId="1" r:id="rId1"/>
    <sheet name="Changelog" sheetId="2" r:id="rId2"/>
    <sheet name="Motor Form" sheetId="3" r:id="rId3"/>
    <sheet name="Motor Custom Input" sheetId="4" r:id="rId4"/>
    <sheet name="VFD Form" sheetId="5" r:id="rId5"/>
    <sheet name="Summary" sheetId="6" r:id="rId6"/>
    <sheet name="Glossary" sheetId="7" r:id="rId7"/>
  </sheets>
  <definedNames>
    <definedName name="Changelog">'Changelog'!$A$1</definedName>
    <definedName name="Form" localSheetId="5">'Summary'!$A$1</definedName>
    <definedName name="Form" localSheetId="4">'VFD Form'!$A$1</definedName>
    <definedName name="Form">'Motor Form'!$A$1</definedName>
    <definedName name="Glossary">'Glossary'!$A$1</definedName>
    <definedName name="Manual">'Manual'!$A$1</definedName>
    <definedName name="Manual_1">'Manual'!$A$12</definedName>
    <definedName name="Manual_2">'Manual'!$A$18</definedName>
    <definedName name="Manual_3">'Manual'!$A$72</definedName>
    <definedName name="Manual_4">'Manual'!$A$98</definedName>
    <definedName name="Motor_Efficiency" localSheetId="4">'VFD Form'!#REF!</definedName>
    <definedName name="_xlnm.Print_Area" localSheetId="6">'Glossary'!$A$1:$B$88</definedName>
    <definedName name="_xlnm.Print_Area" localSheetId="2">'Motor Form'!$A$2:$U$46</definedName>
    <definedName name="_xlnm.Print_Area" localSheetId="5">'Summary'!$A$2:$W$46</definedName>
    <definedName name="_xlnm.Print_Area" localSheetId="4">'VFD Form'!$A$2:$W$46</definedName>
    <definedName name="SubtypeI">'Motor Form'!$AB$14:$AG$41</definedName>
    <definedName name="SubtypeII">'Motor Form'!$AJ$14:$AO$41</definedName>
  </definedNames>
  <calcPr fullCalcOnLoad="1"/>
</workbook>
</file>

<file path=xl/comments3.xml><?xml version="1.0" encoding="utf-8"?>
<comments xmlns="http://schemas.openxmlformats.org/spreadsheetml/2006/main">
  <authors>
    <author>IKim</author>
    <author>Pranav Jampani</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M10" authorId="0">
      <text>
        <r>
          <rPr>
            <b/>
            <sz val="10"/>
            <rFont val="Arial"/>
            <family val="2"/>
          </rPr>
          <t>Synchronous Speed</t>
        </r>
        <r>
          <rPr>
            <sz val="10"/>
            <rFont val="Arial"/>
            <family val="2"/>
          </rPr>
          <t xml:space="preserve">
Select one of the following: 
1200 RPM = 6-pole
1800 RPM = 4-pole
3600 RPM = 2-pole</t>
        </r>
      </text>
    </comment>
    <comment ref="O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L10" authorId="0">
      <text>
        <r>
          <rPr>
            <b/>
            <sz val="10"/>
            <rFont val="Arial"/>
            <family val="2"/>
          </rPr>
          <t xml:space="preserve">Motor Horsepower
</t>
        </r>
        <r>
          <rPr>
            <sz val="10"/>
            <rFont val="Arial"/>
            <family val="2"/>
          </rPr>
          <t>Select the rated horsepower of the motor.</t>
        </r>
      </text>
    </comment>
    <comment ref="N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J10" authorId="0">
      <text>
        <r>
          <rPr>
            <b/>
            <sz val="10"/>
            <rFont val="Arial"/>
            <family val="2"/>
          </rPr>
          <t xml:space="preserve">Manufacturer
</t>
        </r>
        <r>
          <rPr>
            <sz val="10"/>
            <rFont val="Arial"/>
            <family val="2"/>
          </rPr>
          <t>Provide the motor manufacturer's name.</t>
        </r>
      </text>
    </comment>
    <comment ref="K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J28" authorId="0">
      <text>
        <r>
          <rPr>
            <b/>
            <sz val="10"/>
            <rFont val="Arial"/>
            <family val="2"/>
          </rPr>
          <t xml:space="preserve">Manufacturer
</t>
        </r>
        <r>
          <rPr>
            <sz val="10"/>
            <rFont val="Arial"/>
            <family val="2"/>
          </rPr>
          <t>Provide the motor manufacturer's name.</t>
        </r>
      </text>
    </comment>
    <comment ref="K28" authorId="0">
      <text>
        <r>
          <rPr>
            <b/>
            <sz val="10"/>
            <rFont val="Arial"/>
            <family val="2"/>
          </rPr>
          <t xml:space="preserve">Model Number
</t>
        </r>
        <r>
          <rPr>
            <sz val="10"/>
            <rFont val="Arial"/>
            <family val="2"/>
          </rPr>
          <t>Provide the motor model number.</t>
        </r>
      </text>
    </comment>
    <comment ref="L28" authorId="0">
      <text>
        <r>
          <rPr>
            <b/>
            <sz val="10"/>
            <rFont val="Arial"/>
            <family val="2"/>
          </rPr>
          <t xml:space="preserve">Motor Horsepower
</t>
        </r>
        <r>
          <rPr>
            <sz val="10"/>
            <rFont val="Arial"/>
            <family val="2"/>
          </rPr>
          <t>Input the rated horsepower of the motor.</t>
        </r>
      </text>
    </comment>
    <comment ref="M28" authorId="0">
      <text>
        <r>
          <rPr>
            <b/>
            <sz val="10"/>
            <rFont val="Arial"/>
            <family val="2"/>
          </rPr>
          <t>Synchronous Speed</t>
        </r>
        <r>
          <rPr>
            <sz val="10"/>
            <rFont val="Arial"/>
            <family val="2"/>
          </rPr>
          <t xml:space="preserve">
Select one of the following: 
1200 RPM = 6-pole
1800 RPM = 4-pole
3600 RPM = 2-pole</t>
        </r>
      </text>
    </comment>
    <comment ref="N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O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K6" authorId="0">
      <text>
        <r>
          <rPr>
            <b/>
            <sz val="10"/>
            <rFont val="Arial"/>
            <family val="2"/>
          </rPr>
          <t xml:space="preserve">Program Year:
</t>
        </r>
        <r>
          <rPr>
            <sz val="10"/>
            <rFont val="Arial"/>
            <family val="2"/>
          </rPr>
          <t>Program Year 5: June 1, 2013 - May 31, 2014
Program Year 6: June 1, 2014 - May 31, 2015
Program Year 7: June 1, 2015 - May 31, 2016</t>
        </r>
        <r>
          <rPr>
            <b/>
            <sz val="10"/>
            <rFont val="Arial"/>
            <family val="2"/>
          </rPr>
          <t xml:space="preserve">
</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G10" authorId="1">
      <text>
        <r>
          <rPr>
            <b/>
            <sz val="10"/>
            <rFont val="Tahoma"/>
            <family val="2"/>
          </rPr>
          <t xml:space="preserve">Additional Configuration Details:  
</t>
        </r>
        <r>
          <rPr>
            <sz val="10"/>
            <rFont val="Tahoma"/>
            <family val="2"/>
          </rPr>
          <t>This describes a specialty setup in which the motor operates.  For example, a motor may be a U-frame, design C motor, close-coupled pump motor, footless motor, etc.  The motor subtype and efficiency are dependent on the additional configuration details.</t>
        </r>
      </text>
    </comment>
    <comment ref="G28" authorId="1">
      <text>
        <r>
          <rPr>
            <b/>
            <sz val="10"/>
            <rFont val="Tahoma"/>
            <family val="2"/>
          </rPr>
          <t xml:space="preserve">Additional Configuration Details:  
</t>
        </r>
        <r>
          <rPr>
            <sz val="10"/>
            <rFont val="Tahoma"/>
            <family val="2"/>
          </rPr>
          <t>This describes a specialty setup in which the motor operates.  For example, a motor may be a U-frame, design C motor, close-coupled pump motor, footless motor, etc.  The motor subtype and efficiency are dependent on the additional configuration details.</t>
        </r>
      </text>
    </comment>
  </commentList>
</comments>
</file>

<file path=xl/comments4.xml><?xml version="1.0" encoding="utf-8"?>
<comments xmlns="http://schemas.openxmlformats.org/spreadsheetml/2006/main">
  <authors>
    <author>IKim</author>
  </authors>
  <commentList>
    <comment ref="F3" authorId="0">
      <text>
        <r>
          <rPr>
            <b/>
            <sz val="10"/>
            <rFont val="Arial"/>
            <family val="2"/>
          </rPr>
          <t xml:space="preserve">Nominal Efficiency
</t>
        </r>
        <r>
          <rPr>
            <sz val="10"/>
            <rFont val="Arial"/>
            <family val="2"/>
          </rPr>
          <t>Select Motor Horsepower, Synchronous Speed and Enclosure Type to determine nominal efficiency.</t>
        </r>
      </text>
    </comment>
  </commentList>
</comments>
</file>

<file path=xl/comments5.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10" authorId="0">
      <text>
        <r>
          <rPr>
            <b/>
            <sz val="10"/>
            <rFont val="Arial"/>
            <family val="2"/>
          </rPr>
          <t>Unique Motor I.D.</t>
        </r>
        <r>
          <rPr>
            <sz val="10"/>
            <rFont val="Arial"/>
            <family val="2"/>
          </rPr>
          <t xml:space="preserve">
Provide designation to identify the motor(s).</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J10" authorId="0">
      <text>
        <r>
          <rPr>
            <b/>
            <sz val="10"/>
            <rFont val="Arial"/>
            <family val="2"/>
          </rPr>
          <t xml:space="preserve">Motor Horsepower
</t>
        </r>
        <r>
          <rPr>
            <sz val="10"/>
            <rFont val="Arial"/>
            <family val="2"/>
          </rPr>
          <t>Input the rated horsepower of the motor.</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M10" authorId="0">
      <text>
        <r>
          <rPr>
            <b/>
            <sz val="10"/>
            <rFont val="Arial"/>
            <family val="2"/>
          </rPr>
          <t xml:space="preserve">Nominal Efficiency
</t>
        </r>
        <r>
          <rPr>
            <sz val="10"/>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VFD Baseline</t>
        </r>
        <r>
          <rPr>
            <sz val="10"/>
            <rFont val="Arial"/>
            <family val="2"/>
          </rPr>
          <t xml:space="preserve">
Select a VFD Baseline from the pull down menu. Custom Protocols for Motors and VFDs must be followed to determine ESF and DSF for VFD Baseline not listed.
</t>
        </r>
        <r>
          <rPr>
            <sz val="10"/>
            <rFont val="Arial"/>
            <family val="2"/>
          </rPr>
          <t xml:space="preserve">
</t>
        </r>
        <r>
          <rPr>
            <u val="single"/>
            <sz val="10"/>
            <rFont val="Arial"/>
            <family val="2"/>
          </rPr>
          <t>AFBI</t>
        </r>
        <r>
          <rPr>
            <sz val="10"/>
            <rFont val="Arial"/>
            <family val="2"/>
          </rPr>
          <t xml:space="preserve">:   Air Foil/Backward Incline
</t>
        </r>
        <r>
          <rPr>
            <u val="single"/>
            <sz val="10"/>
            <rFont val="Arial"/>
            <family val="2"/>
          </rPr>
          <t>AFBI IGV</t>
        </r>
        <r>
          <rPr>
            <sz val="10"/>
            <rFont val="Arial"/>
            <family val="2"/>
          </rPr>
          <t xml:space="preserve">:   Air Foil/Backward Incline with Inlet Guide Vanes
</t>
        </r>
        <r>
          <rPr>
            <u val="single"/>
            <sz val="10"/>
            <rFont val="Arial"/>
            <family val="2"/>
          </rPr>
          <t>FC</t>
        </r>
        <r>
          <rPr>
            <sz val="10"/>
            <rFont val="Arial"/>
            <family val="2"/>
          </rPr>
          <t xml:space="preserve">:   Forward Curved
</t>
        </r>
        <r>
          <rPr>
            <u val="single"/>
            <sz val="10"/>
            <rFont val="Arial"/>
            <family val="2"/>
          </rPr>
          <t>FC IGV</t>
        </r>
        <r>
          <rPr>
            <sz val="10"/>
            <rFont val="Arial"/>
            <family val="2"/>
          </rPr>
          <t xml:space="preserve">:   Forward Cureved with Inlet Guide Vanes
</t>
        </r>
        <r>
          <rPr>
            <u val="single"/>
            <sz val="10"/>
            <rFont val="Arial"/>
            <family val="2"/>
          </rPr>
          <t>CV</t>
        </r>
        <r>
          <rPr>
            <sz val="10"/>
            <rFont val="Arial"/>
            <family val="2"/>
          </rPr>
          <t xml:space="preserve">:   Constant Volume
</t>
        </r>
        <r>
          <rPr>
            <u val="single"/>
            <sz val="10"/>
            <rFont val="Arial"/>
            <family val="2"/>
          </rPr>
          <t>CHWP</t>
        </r>
        <r>
          <rPr>
            <sz val="10"/>
            <rFont val="Arial"/>
            <family val="2"/>
          </rPr>
          <t xml:space="preserve">:   Chilled Water Pump
</t>
        </r>
        <r>
          <rPr>
            <u val="single"/>
            <sz val="10"/>
            <rFont val="Arial"/>
            <family val="2"/>
          </rPr>
          <t>HWP</t>
        </r>
        <r>
          <rPr>
            <sz val="10"/>
            <rFont val="Arial"/>
            <family val="2"/>
          </rPr>
          <t>:   Heating Hot Water Pump</t>
        </r>
      </text>
    </comment>
    <comment ref="P11" authorId="0">
      <text>
        <r>
          <rPr>
            <b/>
            <sz val="10"/>
            <rFont val="Arial"/>
            <family val="2"/>
          </rPr>
          <t xml:space="preserve">ESF
</t>
        </r>
        <r>
          <rPr>
            <sz val="10"/>
            <rFont val="Arial"/>
            <family val="2"/>
          </rPr>
          <t>"Energy Savings Factor" for the VFD. Percentage of energy  consumption by motor when VFD is installed.</t>
        </r>
      </text>
    </comment>
    <comment ref="Q11" authorId="0">
      <text>
        <r>
          <rPr>
            <b/>
            <sz val="10"/>
            <rFont val="Arial"/>
            <family val="2"/>
          </rPr>
          <t xml:space="preserve">DSF
</t>
        </r>
        <r>
          <rPr>
            <sz val="10"/>
            <rFont val="Arial"/>
            <family val="2"/>
          </rPr>
          <t>"Demand Savings Factor" for the VFD. Percentage of peak demand consumption by motor when VFD is installed.</t>
        </r>
      </text>
    </commen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6" authorId="0">
      <text>
        <r>
          <rPr>
            <b/>
            <sz val="10"/>
            <rFont val="Arial"/>
            <family val="2"/>
          </rPr>
          <t xml:space="preserve">Program Year:
</t>
        </r>
        <r>
          <rPr>
            <sz val="10"/>
            <rFont val="Arial"/>
            <family val="2"/>
          </rPr>
          <t>Program Year 5: June 1, 2013 - May 31, 2014
Program Year 6: June 1, 2014 - May 31, 2015
Program Year 7: June 1, 2015 - May 31, 2016</t>
        </r>
        <r>
          <rPr>
            <b/>
            <sz val="10"/>
            <rFont val="Arial"/>
            <family val="2"/>
          </rPr>
          <t xml:space="preserve">
</t>
        </r>
      </text>
    </comment>
  </commentList>
</comments>
</file>

<file path=xl/comments6.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<sst xmlns="http://schemas.openxmlformats.org/spreadsheetml/2006/main" count="1825" uniqueCount="532">
  <si>
    <t>Retail</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</si>
  <si>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</si>
  <si>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</si>
  <si>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</si>
  <si>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</si>
  <si>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</si>
  <si>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</si>
  <si>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</si>
  <si>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</si>
  <si>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</si>
  <si>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</si>
  <si>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</si>
  <si>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</si>
  <si>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</si>
  <si>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</si>
  <si>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</si>
  <si>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</si>
  <si>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</si>
  <si>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</si>
  <si>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</si>
  <si>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</si>
  <si>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</si>
  <si>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</si>
  <si>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</si>
  <si>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</si>
  <si>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</si>
  <si>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</si>
  <si>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</si>
  <si>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Line Item</t>
  </si>
  <si>
    <t>ex.</t>
  </si>
  <si>
    <t>Total Annual kWh Savings</t>
  </si>
  <si>
    <t>CHWP</t>
  </si>
  <si>
    <t>HWP</t>
  </si>
  <si>
    <t>VFD</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</si>
  <si>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</si>
  <si>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</si>
  <si>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</si>
  <si>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</si>
  <si>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</si>
  <si>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</si>
  <si>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</si>
  <si>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</si>
  <si>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</si>
  <si>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</si>
  <si>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</si>
  <si>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</si>
  <si>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</si>
  <si>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</si>
  <si>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</si>
  <si>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</si>
  <si>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</si>
  <si>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</si>
  <si>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</si>
  <si>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</si>
  <si>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</si>
  <si>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</si>
  <si>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Utility:</t>
  </si>
  <si>
    <t>Duquesne Light</t>
  </si>
  <si>
    <t>Met-Ed (FirstEnergy)</t>
  </si>
  <si>
    <t>PECO</t>
  </si>
  <si>
    <t>Penn Power (FirstEnergy)</t>
  </si>
  <si>
    <t>PennElec (FirstEnergy)</t>
  </si>
  <si>
    <t>Utility</t>
  </si>
  <si>
    <t>Facility Types</t>
  </si>
  <si>
    <t>Motor Functions</t>
  </si>
  <si>
    <t>Motor Configuration</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</si>
  <si>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</si>
  <si>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</si>
  <si>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</si>
  <si>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</si>
  <si>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</si>
  <si>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</si>
  <si>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</si>
  <si>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</si>
  <si>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</si>
  <si>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</si>
  <si>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</si>
  <si>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</si>
  <si>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</si>
  <si>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</si>
  <si>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</si>
  <si>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</si>
  <si>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</si>
  <si>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</si>
  <si>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</si>
  <si>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</si>
  <si>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</si>
  <si>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</si>
  <si>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</si>
  <si>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</si>
  <si>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</si>
  <si>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</si>
  <si>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</si>
  <si>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</si>
  <si>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</si>
  <si>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</si>
  <si>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</si>
  <si>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</si>
  <si>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</si>
  <si>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</si>
  <si>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</si>
  <si>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</si>
  <si>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</si>
  <si>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</si>
  <si>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</si>
  <si>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</si>
  <si>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</si>
  <si>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</si>
  <si>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</si>
  <si>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</si>
  <si>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</si>
  <si>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</si>
  <si>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</si>
  <si>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</si>
  <si>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</si>
  <si>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</si>
  <si>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</si>
  <si>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</si>
  <si>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</si>
  <si>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</si>
  <si>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</si>
  <si>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</si>
  <si>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</si>
  <si>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</si>
  <si>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</si>
  <si>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</si>
  <si>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</si>
  <si>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</si>
  <si>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</si>
  <si>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</si>
  <si>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</si>
  <si>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</si>
  <si>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</si>
  <si>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</si>
  <si>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</si>
  <si>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</si>
  <si>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</si>
  <si>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</si>
  <si>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</si>
  <si>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</si>
  <si>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</si>
  <si>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</si>
  <si>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</si>
  <si>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</si>
  <si>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</si>
  <si>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</si>
  <si>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</si>
  <si>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</si>
  <si>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</si>
  <si>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</si>
  <si>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</si>
  <si>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</si>
  <si>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</si>
  <si>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</si>
  <si>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</si>
  <si>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</si>
  <si>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</si>
  <si>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</si>
  <si>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</si>
  <si>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</si>
  <si>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</si>
  <si>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</si>
  <si>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</si>
  <si>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</si>
  <si>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</si>
  <si>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</si>
  <si>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</si>
  <si>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</si>
  <si>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</si>
  <si>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</si>
  <si>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</si>
  <si>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</si>
  <si>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</si>
  <si>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</si>
  <si>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</si>
  <si>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</si>
  <si>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</si>
  <si>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</si>
  <si>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</si>
  <si>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</si>
  <si>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</si>
  <si>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</si>
  <si>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</si>
  <si>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</si>
  <si>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</si>
  <si>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</si>
  <si>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</si>
  <si>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</si>
  <si>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</si>
  <si>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</si>
  <si>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</si>
  <si>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</si>
  <si>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</si>
  <si>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</si>
  <si>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 xml:space="preserve">Hot Water Pump </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</si>
  <si>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</si>
  <si>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</si>
  <si>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</si>
  <si>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</si>
  <si>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</si>
  <si>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</si>
  <si>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</si>
  <si>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</si>
  <si>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</si>
  <si>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</si>
  <si>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</si>
  <si>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V:</t>
  </si>
  <si>
    <t>Column W:</t>
  </si>
  <si>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</si>
  <si>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</si>
  <si>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</si>
  <si>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</si>
  <si>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</si>
  <si>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</si>
  <si>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Yes</t>
  </si>
  <si>
    <t>Total Savings per Unit</t>
  </si>
  <si>
    <t>Total Savings all Units</t>
  </si>
  <si>
    <t>Motor Inventory Form</t>
  </si>
  <si>
    <t>Variable Frequency Drive Inventory Form</t>
  </si>
  <si>
    <t>Savings Summary Form</t>
  </si>
  <si>
    <t xml:space="preserve">Auto Related </t>
  </si>
  <si>
    <t>Bakery</t>
  </si>
  <si>
    <t xml:space="preserve">Banks, Financial Centers </t>
  </si>
  <si>
    <t xml:space="preserve">Church </t>
  </si>
  <si>
    <t xml:space="preserve">College – Cafeteria </t>
  </si>
  <si>
    <t xml:space="preserve">College - Classes/Administrative </t>
  </si>
  <si>
    <t xml:space="preserve">College - Dormitory </t>
  </si>
  <si>
    <t xml:space="preserve">Commercial Condos </t>
  </si>
  <si>
    <t xml:space="preserve">Convenience Stores </t>
  </si>
  <si>
    <t xml:space="preserve">Convention Center </t>
  </si>
  <si>
    <t xml:space="preserve">Court House </t>
  </si>
  <si>
    <t xml:space="preserve">Dining: Bar Lounge/Leisure </t>
  </si>
  <si>
    <t xml:space="preserve">Dining: Cafeteria / Fast Food </t>
  </si>
  <si>
    <t xml:space="preserve">Dining: Family </t>
  </si>
  <si>
    <t>Entertainment</t>
  </si>
  <si>
    <t xml:space="preserve">Exercise Center </t>
  </si>
  <si>
    <t xml:space="preserve">Fast Food Restaurants </t>
  </si>
  <si>
    <t xml:space="preserve">Fire Station (Unmanned) </t>
  </si>
  <si>
    <t xml:space="preserve">Food Stores </t>
  </si>
  <si>
    <t>Gymnasium</t>
  </si>
  <si>
    <t>Hospitals</t>
  </si>
  <si>
    <t xml:space="preserve">Hospitals / Health Care </t>
  </si>
  <si>
    <t xml:space="preserve">Industrial - 1 Shift </t>
  </si>
  <si>
    <t xml:space="preserve">Industrial - 2 Shift </t>
  </si>
  <si>
    <t xml:space="preserve">Industrial - 3 Shift </t>
  </si>
  <si>
    <t xml:space="preserve">Laundromats </t>
  </si>
  <si>
    <t>Library</t>
  </si>
  <si>
    <t xml:space="preserve">Light Manufacturers </t>
  </si>
  <si>
    <t xml:space="preserve">Lodging (Hotels/Motels) </t>
  </si>
  <si>
    <t xml:space="preserve">Mall Concourse </t>
  </si>
  <si>
    <t xml:space="preserve">Manufacturing Facility </t>
  </si>
  <si>
    <t xml:space="preserve">Medical Offices </t>
  </si>
  <si>
    <t xml:space="preserve">Motion Picture Theatre </t>
  </si>
  <si>
    <t xml:space="preserve">Multi-Family (Common Areas) </t>
  </si>
  <si>
    <t>Museum</t>
  </si>
  <si>
    <t xml:space="preserve">Nursing Homes </t>
  </si>
  <si>
    <t xml:space="preserve">Office (General Office Types) </t>
  </si>
  <si>
    <t>Office/Retail</t>
  </si>
  <si>
    <t xml:space="preserve">Parking Garages &amp; Lots </t>
  </si>
  <si>
    <t>Penitentiary</t>
  </si>
  <si>
    <t xml:space="preserve">Performing Arts Theatre </t>
  </si>
  <si>
    <t xml:space="preserve">Police / Fire Stations (24 Hr) </t>
  </si>
  <si>
    <t xml:space="preserve">Post Office </t>
  </si>
  <si>
    <t xml:space="preserve">Pump Stations </t>
  </si>
  <si>
    <t xml:space="preserve">Refrigerated Warehouse </t>
  </si>
  <si>
    <t xml:space="preserve">Religious Building </t>
  </si>
  <si>
    <t xml:space="preserve">Residential (Except Nursing Homes) </t>
  </si>
  <si>
    <t xml:space="preserve">Restaurants </t>
  </si>
  <si>
    <t xml:space="preserve">School / University </t>
  </si>
  <si>
    <t xml:space="preserve">Schools (Jr./Sr. High) </t>
  </si>
  <si>
    <t xml:space="preserve">Schools (Preschool/Elementary) </t>
  </si>
  <si>
    <t xml:space="preserve">Schools (Technical/Vocational) </t>
  </si>
  <si>
    <t xml:space="preserve">Small Services </t>
  </si>
  <si>
    <t xml:space="preserve">Sports Arena </t>
  </si>
  <si>
    <t xml:space="preserve">Town Hall </t>
  </si>
  <si>
    <t>Transportation</t>
  </si>
  <si>
    <t xml:space="preserve">Warehouse (Not Refrigerated) </t>
  </si>
  <si>
    <t xml:space="preserve">Waste Water Treatment Plant </t>
  </si>
  <si>
    <t xml:space="preserve">Workshop </t>
  </si>
  <si>
    <t>FM</t>
  </si>
  <si>
    <t>Auto Related FM</t>
  </si>
  <si>
    <t>Auto Related HWP</t>
  </si>
  <si>
    <t>BakeryFM</t>
  </si>
  <si>
    <t>BakeryHWP</t>
  </si>
  <si>
    <t>Banks, Financial Centers FM</t>
  </si>
  <si>
    <t>Banks, Financial Centers HWP</t>
  </si>
  <si>
    <t>Church FM</t>
  </si>
  <si>
    <t>Church HWP</t>
  </si>
  <si>
    <t>College – Cafeteria FM</t>
  </si>
  <si>
    <t>College – Cafeteria HWP</t>
  </si>
  <si>
    <t>College - Classes/Administrative FM</t>
  </si>
  <si>
    <t>College - Classes/Administrative HWP</t>
  </si>
  <si>
    <t>College - Dormitory FM</t>
  </si>
  <si>
    <t>College - Dormitory HWP</t>
  </si>
  <si>
    <t>Commercial Condos FM</t>
  </si>
  <si>
    <t>Commercial Condos HWP</t>
  </si>
  <si>
    <t>Convenience Stores FM</t>
  </si>
  <si>
    <t>Convenience Stores HWP</t>
  </si>
  <si>
    <t>Convention Center FM</t>
  </si>
  <si>
    <t>Convention Center HWP</t>
  </si>
  <si>
    <t>Court House FM</t>
  </si>
  <si>
    <t>Court House HWP</t>
  </si>
  <si>
    <t>Dining: Bar Lounge/Leisure FM</t>
  </si>
  <si>
    <t>Dining: Bar Lounge/Leisure HWP</t>
  </si>
  <si>
    <t>Dining: Cafeteria / Fast Food FM</t>
  </si>
  <si>
    <t>Dining: Cafeteria / Fast Food HWP</t>
  </si>
  <si>
    <t>Dining: Family FM</t>
  </si>
  <si>
    <t>Dining: Family HWP</t>
  </si>
  <si>
    <t>EntertainmentFM</t>
  </si>
  <si>
    <t>EntertainmentHWP</t>
  </si>
  <si>
    <t>Exercise Center FM</t>
  </si>
  <si>
    <t>Exercise Center HWP</t>
  </si>
  <si>
    <t>Fast Food Restaurants FM</t>
  </si>
  <si>
    <t>Fast Food Restaurants HWP</t>
  </si>
  <si>
    <t>Fire Station (Unmanned) FM</t>
  </si>
  <si>
    <t>Fire Station (Unmanned) HWP</t>
  </si>
  <si>
    <t>Food Stores FM</t>
  </si>
  <si>
    <t>Food Stores HWP</t>
  </si>
  <si>
    <t>GymnasiumFM</t>
  </si>
  <si>
    <t>GymnasiumHWP</t>
  </si>
  <si>
    <t>HospitalsFM</t>
  </si>
  <si>
    <t>HospitalsHWP</t>
  </si>
  <si>
    <t>Hospitals / Health Care FM</t>
  </si>
  <si>
    <t>Hospitals / Health Care HWP</t>
  </si>
  <si>
    <t>Industrial - 1 Shift FM</t>
  </si>
  <si>
    <t>Industrial - 1 Shift HWP</t>
  </si>
  <si>
    <t>Industrial - 2 Shift FM</t>
  </si>
  <si>
    <t>Industrial - 2 Shift HWP</t>
  </si>
  <si>
    <t>Industrial - 3 Shift FM</t>
  </si>
  <si>
    <t>Industrial - 3 Shift HWP</t>
  </si>
  <si>
    <t>Laundromats FM</t>
  </si>
  <si>
    <t>Laundromats HWP</t>
  </si>
  <si>
    <t>LibraryFM</t>
  </si>
  <si>
    <t>LibraryHWP</t>
  </si>
  <si>
    <t>Light Manufacturers FM</t>
  </si>
  <si>
    <t>Light Manufacturers HWP</t>
  </si>
  <si>
    <t>Lodging (Hotels/Motels) FM</t>
  </si>
  <si>
    <t>Lodging (Hotels/Motels) HWP</t>
  </si>
  <si>
    <t>Mall Concourse FM</t>
  </si>
  <si>
    <t>Mall Concourse HWP</t>
  </si>
  <si>
    <t>Manufacturing Facility FM</t>
  </si>
  <si>
    <t>Manufacturing Facility HWP</t>
  </si>
  <si>
    <t>Medical Offices FM</t>
  </si>
  <si>
    <t>Medical Offices HWP</t>
  </si>
  <si>
    <t>Motion Picture Theatre FM</t>
  </si>
  <si>
    <t>Motion Picture Theatre HWP</t>
  </si>
  <si>
    <t>Multi-Family (Common Areas) FM</t>
  </si>
  <si>
    <t>Multi-Family (Common Areas) HWP</t>
  </si>
  <si>
    <t>MuseumFM</t>
  </si>
  <si>
    <t>MuseumHWP</t>
  </si>
  <si>
    <t>Nursing Homes FM</t>
  </si>
  <si>
    <t>Nursing Homes HWP</t>
  </si>
  <si>
    <t>Office (General Office Types) FM</t>
  </si>
  <si>
    <t>Office (General Office Types) HWP</t>
  </si>
  <si>
    <t>Office/RetailFM</t>
  </si>
  <si>
    <t>Office/RetailHWP</t>
  </si>
  <si>
    <t>Parking Garages &amp; Lots FM</t>
  </si>
  <si>
    <t>Parking Garages &amp; Lots HWP</t>
  </si>
  <si>
    <t>PenitentiaryFM</t>
  </si>
  <si>
    <t>PenitentiaryHWP</t>
  </si>
  <si>
    <t>Performing Arts Theatre FM</t>
  </si>
  <si>
    <t>Performing Arts Theatre HWP</t>
  </si>
  <si>
    <t>Police / Fire Stations (24 Hr) FM</t>
  </si>
  <si>
    <t>Police / Fire Stations (24 Hr) HWP</t>
  </si>
  <si>
    <t>Post Office FM</t>
  </si>
  <si>
    <t>Post Office HWP</t>
  </si>
  <si>
    <t>Pump Stations FM</t>
  </si>
  <si>
    <t>Pump Stations HWP</t>
  </si>
  <si>
    <t>Refrigerated Warehouse FM</t>
  </si>
  <si>
    <t>Refrigerated Warehouse HWP</t>
  </si>
  <si>
    <t>Religious Building FM</t>
  </si>
  <si>
    <t>Religious Building HWP</t>
  </si>
  <si>
    <t>Residential (Except Nursing Homes) FM</t>
  </si>
  <si>
    <t>Residential (Except Nursing Homes) HWP</t>
  </si>
  <si>
    <t>Restaurants FM</t>
  </si>
  <si>
    <t>Restaurants HWP</t>
  </si>
  <si>
    <t>RetailFM</t>
  </si>
  <si>
    <t>RetailHWP</t>
  </si>
  <si>
    <t>School / University FM</t>
  </si>
  <si>
    <t>School / University HWP</t>
  </si>
  <si>
    <t>Schools (Jr./Sr. High) FM</t>
  </si>
  <si>
    <t>Schools (Jr./Sr. High) HWP</t>
  </si>
  <si>
    <t>Schools (Preschool/Elementary) FM</t>
  </si>
  <si>
    <t>Schools (Preschool/Elementary) HWP</t>
  </si>
  <si>
    <t>Schools (Technical/Vocational) FM</t>
  </si>
  <si>
    <t>Schools (Technical/Vocational) HWP</t>
  </si>
  <si>
    <t>Small Services FM</t>
  </si>
  <si>
    <t>Small Services HWP</t>
  </si>
  <si>
    <t>Sports Arena FM</t>
  </si>
  <si>
    <t>Sports Arena HWP</t>
  </si>
  <si>
    <t>Town Hall FM</t>
  </si>
  <si>
    <t>Town Hall HWP</t>
  </si>
  <si>
    <t>TransportationFM</t>
  </si>
  <si>
    <t>TransportationHWP</t>
  </si>
  <si>
    <t>Warehouse (Not Refrigerated) FM</t>
  </si>
  <si>
    <t>Warehouse (Not Refrigerated) HWP</t>
  </si>
  <si>
    <t>Waste Water Treatment Plant FM</t>
  </si>
  <si>
    <t>Waste Water Treatment Plant HWP</t>
  </si>
  <si>
    <t>Workshop FM</t>
  </si>
  <si>
    <t>Workshop HWP</t>
  </si>
  <si>
    <t>CHWP/CTF</t>
  </si>
  <si>
    <t>Auto Related CHWP/CTF</t>
  </si>
  <si>
    <t>BakeryCHWP/CTF</t>
  </si>
  <si>
    <t>Banks, Financial Centers CHWP/CTF</t>
  </si>
  <si>
    <t>Church CHWP/CTF</t>
  </si>
  <si>
    <t>College – Cafeteria CHWP/CTF</t>
  </si>
  <si>
    <t>College - Classes/Administrative CHWP/CTF</t>
  </si>
  <si>
    <t>College - Dormitory CHWP/CTF</t>
  </si>
  <si>
    <t>Commercial Condos CHWP/CTF</t>
  </si>
  <si>
    <t>Convenience Stores CHWP/CTF</t>
  </si>
  <si>
    <t>Convention Center CHWP/CTF</t>
  </si>
  <si>
    <t>Court House CHWP/CTF</t>
  </si>
  <si>
    <t>Dining: Bar Lounge/Leisure CHWP/CTF</t>
  </si>
  <si>
    <t>Dining: Cafeteria / Fast Food CHWP/CTF</t>
  </si>
  <si>
    <t>Dining: Family CHWP/CTF</t>
  </si>
  <si>
    <t>EntertainmentCHWP/CTF</t>
  </si>
  <si>
    <t>Exercise Center CHWP/CTF</t>
  </si>
  <si>
    <t>Fast Food Restaurants CHWP/CTF</t>
  </si>
  <si>
    <t>Fire Station (Unmanned) CHWP/CTF</t>
  </si>
  <si>
    <t>Food Stores CHWP/CTF</t>
  </si>
  <si>
    <t>GymnasiumCHWP/CTF</t>
  </si>
  <si>
    <t>HospitalsCHWP/CTF</t>
  </si>
  <si>
    <t>Hospitals / Health Care CHWP/CTF</t>
  </si>
  <si>
    <t>Industrial - 1 Shift CHWP/CTF</t>
  </si>
  <si>
    <t>Industrial - 2 Shift CHWP/CTF</t>
  </si>
  <si>
    <t>Industrial - 3 Shift CHWP/CTF</t>
  </si>
  <si>
    <t>Laundromats CHWP/CTF</t>
  </si>
  <si>
    <t>LibraryCHWP/CTF</t>
  </si>
  <si>
    <t>Light Manufacturers CHWP/CTF</t>
  </si>
  <si>
    <t>Lodging (Hotels/Motels) CHWP/CTF</t>
  </si>
  <si>
    <t>Mall Concourse CHWP/CTF</t>
  </si>
  <si>
    <t>Manufacturing Facility CHWP/CTF</t>
  </si>
  <si>
    <t>Medical Offices CHWP/CTF</t>
  </si>
  <si>
    <t>Motion Picture Theatre CHWP/CTF</t>
  </si>
  <si>
    <t>Multi-Family (Common Areas) CHWP/CTF</t>
  </si>
  <si>
    <t>MuseumCHWP/CTF</t>
  </si>
  <si>
    <t>Nursing Homes CHWP/CTF</t>
  </si>
  <si>
    <t>Office (General Office Types) CHWP/CTF</t>
  </si>
  <si>
    <t>Office/RetailCHWP/CTF</t>
  </si>
  <si>
    <t>Parking Garages &amp; Lots CHWP/CTF</t>
  </si>
  <si>
    <t>PenitentiaryCHWP/CTF</t>
  </si>
  <si>
    <t>Performing Arts Theatre CHWP/CTF</t>
  </si>
  <si>
    <t>Police / Fire Stations (24 Hr) CHWP/CTF</t>
  </si>
  <si>
    <t>Post Office CHWP/CTF</t>
  </si>
  <si>
    <t>Pump Stations CHWP/CTF</t>
  </si>
  <si>
    <t>Refrigerated Warehouse CHWP/CTF</t>
  </si>
  <si>
    <t>Religious Building CHWP/CTF</t>
  </si>
  <si>
    <t>Residential (Except Nursing Homes) CHWP/CTF</t>
  </si>
  <si>
    <t>Restaurants CHWP/CTF</t>
  </si>
  <si>
    <t>RetailCHWP/CTF</t>
  </si>
  <si>
    <t>School / University CHWP/CTF</t>
  </si>
  <si>
    <t>Schools (Jr./Sr. High) CHWP/CTF</t>
  </si>
  <si>
    <t>Schools (Preschool/Elementary) CHWP/CTF</t>
  </si>
  <si>
    <t>Schools (Technical/Vocational) CHWP/CTF</t>
  </si>
  <si>
    <t>Small Services CHWP/CTF</t>
  </si>
  <si>
    <t>Sports Arena CHWP/CTF</t>
  </si>
  <si>
    <t>Town Hall CHWP/CTF</t>
  </si>
  <si>
    <t>TransportationCHWP/CTF</t>
  </si>
  <si>
    <t>Warehouse (Not Refrigerated) CHWP/CTF</t>
  </si>
  <si>
    <t>Waste Water Treatment Plant CHWP/CTF</t>
  </si>
  <si>
    <t>Workshop CHWP/CTF</t>
  </si>
  <si>
    <t xml:space="preserve">2. To facilitate the calculation of energy savings and demand reduction for motor and VFD installations. </t>
  </si>
  <si>
    <t>The Motor &amp; VFD Audit and Design Tool is organized into 6 sheets.</t>
  </si>
  <si>
    <t>(3) Motor Form</t>
  </si>
  <si>
    <t>Motor Form</t>
  </si>
  <si>
    <t>VFD Form</t>
  </si>
  <si>
    <t>OtherFM</t>
  </si>
  <si>
    <t>OtherCHWP/CTF</t>
  </si>
  <si>
    <t>OtherHWP</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</si>
  <si>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</si>
  <si>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</si>
  <si>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</si>
  <si>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</si>
  <si>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</si>
  <si>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</si>
  <si>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</si>
  <si>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</si>
  <si>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"Yes" for a VFD in Column N and select the baseline configuration details from the pull down menu. The ESF and DSF values are automatically populated in columbs P and Q.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</si>
  <si>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</si>
  <si>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</si>
  <si>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</si>
  <si>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</si>
  <si>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</si>
  <si>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</si>
  <si>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</si>
  <si>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</si>
  <si>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</si>
  <si>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Changed the definition of "Load Factor" in Glossary to be consistent with TRM protocols.</t>
  </si>
  <si>
    <t>Version 12 (Submitted December 07, 2012 for 2013 TRM Final Order)</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</si>
  <si>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</si>
  <si>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</si>
  <si>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Program Years in Phase II </t>
  </si>
  <si>
    <t xml:space="preserve">Program Year 5 </t>
  </si>
  <si>
    <t xml:space="preserve">Program Year 6 </t>
  </si>
  <si>
    <t xml:space="preserve">Program Year 7 </t>
  </si>
  <si>
    <t xml:space="preserve"> </t>
  </si>
  <si>
    <t xml:space="preserve">* Applications where the building type or motor usage group is not listed in Table 3-17 of the 2014 TRM </t>
  </si>
  <si>
    <t>Specialty Configuration Types</t>
  </si>
  <si>
    <t>U-Frame Motor</t>
  </si>
  <si>
    <t>Design C Motor</t>
  </si>
  <si>
    <t>Close-Coupled Pump Motor</t>
  </si>
  <si>
    <t>Footless Motor</t>
  </si>
  <si>
    <t>Vertical Solid Shaft Normal Thrust Motor</t>
  </si>
  <si>
    <t>8-Pole Motor (900 rpm)</t>
  </si>
  <si>
    <t>Poly-phase Motor with Voltage &lt; 600 Volts</t>
  </si>
  <si>
    <t>Baseline Motor Efficiencies, Subtype I</t>
  </si>
  <si>
    <t>Baseline Motor Efficiencies, Subtype II</t>
  </si>
  <si>
    <t>Additional Configuration Details</t>
  </si>
  <si>
    <t>Motor
Subtype</t>
  </si>
  <si>
    <t>Subtype I</t>
  </si>
  <si>
    <t>Edit</t>
  </si>
  <si>
    <t>Custom 1</t>
  </si>
  <si>
    <t>Custom 2</t>
  </si>
  <si>
    <t>Custom 3</t>
  </si>
  <si>
    <t>Note:</t>
  </si>
  <si>
    <t>1.  Complete tables only as required by the User's Guide.</t>
  </si>
  <si>
    <t>Table 1 - Defining Efficiencies for motors with "Custom" Horsepower</t>
  </si>
  <si>
    <t>Entry</t>
  </si>
  <si>
    <t>Enclosure
Type</t>
  </si>
  <si>
    <r>
      <t>"</t>
    </r>
    <r>
      <rPr>
        <b/>
        <sz val="10"/>
        <rFont val="Arial"/>
        <family val="2"/>
      </rPr>
      <t>Additional Configuration Details</t>
    </r>
    <r>
      <rPr>
        <sz val="10"/>
        <rFont val="Arial"/>
        <family val="2"/>
      </rPr>
      <t>" describes a specialty setup in which the motor operates.  For example, a motor may be a U-frame, design C motor, close-coupled pump motor, footless motor, etc.  The motor subtype and efficiency are dependent on the additional configuration details.</t>
    </r>
  </si>
  <si>
    <r>
      <t>"</t>
    </r>
    <r>
      <rPr>
        <b/>
        <sz val="10"/>
        <rFont val="Arial"/>
        <family val="2"/>
      </rPr>
      <t>Motor Subtype</t>
    </r>
    <r>
      <rPr>
        <sz val="10"/>
        <rFont val="Arial"/>
        <family val="2"/>
      </rPr>
      <t>" is the NEMA Category under which the motor falls, and will be used to determine the standard efficiency of the motor configuration.</t>
    </r>
  </si>
  <si>
    <t>(5) VFD Form</t>
  </si>
  <si>
    <t>(6) Summary</t>
  </si>
  <si>
    <t>(7) Glossary</t>
  </si>
  <si>
    <t>(4) Motor Custom Input</t>
  </si>
  <si>
    <t>The "Motor Custom Input" sheet contains a table that allows additional customization of the "Motor Form" for motors with non-standard horsepowers. This sheet is required when a custom selection is made in column L of the "Motor Form" tab.</t>
  </si>
  <si>
    <t>Revised "Motor Form" and added "Motor Custom Input" to allow for addition of custom motor applications.</t>
  </si>
  <si>
    <t>Updated motor efficiency tables to reflect new changes to the TRM.</t>
  </si>
  <si>
    <t>CHWP-1</t>
  </si>
  <si>
    <t>Removed motor efficiency tables from "VFD Form".</t>
  </si>
  <si>
    <t>Revised "Manual" and "Glossary" to reflect new changes to the TRM and Appendix D.</t>
  </si>
  <si>
    <t xml:space="preserve">Version 13 (Submitted December 05, 2013 for 2014 TRM Final Order)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</si>
</sst>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General_)"/>
    <numFmt numFmtId="176" formatCode="_(* #,##0_);_(* \(#,##0\);_(* &quot;-&quot;??_);_(@_)"/>
    <numFmt numFmtId="177" formatCode="mmmm\ d\,\ yyyy"/>
    <numFmt numFmtId="178" formatCode="[$-409]dddd\,\ mmmm\ dd\,\ yyyy"/>
    <numFmt numFmtId="179" formatCode="[$-409]h:mm:ss\ AM/PM"/>
  </numFmts>
  <fonts count="71">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u val="single"/>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color indexed="63"/>
      </right>
      <top style="medium"/>
      <bottom style="thin"/>
    </border>
    <border>
      <left style="medium"/>
      <right style="thin"/>
      <top style="medium"/>
      <bottom style="thin"/>
    </border>
    <border>
      <left>
        <color indexed="63"/>
      </left>
      <right style="medium"/>
      <top style="medium"/>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9">
    <xf numFmtId="0" fontId="0" fillId="0" borderId="0" xfId="0" applyFont="1" applyAlignment="1">
      <alignment/>
    </xf>
    <xf numFmtId="0" fontId="14" fillId="33" borderId="0" xfId="117" applyFont="1" applyFill="1">
      <alignment/>
      <protection/>
    </xf>
    <xf numFmtId="0" fontId="2" fillId="33" borderId="0" xfId="105" applyFont="1" applyFill="1">
      <alignment/>
      <protection/>
    </xf>
    <xf numFmtId="0" fontId="5" fillId="33" borderId="0" xfId="117" applyFont="1" applyFill="1">
      <alignment/>
      <protection/>
    </xf>
    <xf numFmtId="0" fontId="2" fillId="33" borderId="0" xfId="116" applyFont="1" applyFill="1">
      <alignment/>
      <protection/>
    </xf>
    <xf numFmtId="2" fontId="6" fillId="33" borderId="0" xfId="116" applyNumberFormat="1" applyFont="1" applyFill="1" applyBorder="1" applyAlignment="1">
      <alignment/>
      <protection/>
    </xf>
    <xf numFmtId="0" fontId="7" fillId="33" borderId="0" xfId="116" applyFont="1" applyFill="1">
      <alignment/>
      <protection/>
    </xf>
    <xf numFmtId="0" fontId="7" fillId="33" borderId="0" xfId="117" applyFont="1" applyFill="1">
      <alignment/>
      <protection/>
    </xf>
    <xf numFmtId="0" fontId="7" fillId="33" borderId="0" xfId="117" applyFont="1" applyFill="1" applyBorder="1">
      <alignment/>
      <protection/>
    </xf>
    <xf numFmtId="0" fontId="7" fillId="33" borderId="0" xfId="117" applyFont="1" applyFill="1" applyBorder="1" applyAlignment="1">
      <alignment horizontal="right"/>
      <protection/>
    </xf>
    <xf numFmtId="0" fontId="11" fillId="33" borderId="0" xfId="116" applyFont="1" applyFill="1" applyAlignment="1">
      <alignment horizontal="centerContinuous"/>
      <protection/>
    </xf>
    <xf numFmtId="0" fontId="2" fillId="33" borderId="0" xfId="105" applyFont="1" applyFill="1" applyBorder="1">
      <alignment/>
      <protection/>
    </xf>
    <xf numFmtId="0" fontId="2" fillId="33" borderId="10" xfId="105" applyFont="1" applyFill="1" applyBorder="1">
      <alignment/>
      <protection/>
    </xf>
    <xf numFmtId="0" fontId="7" fillId="33" borderId="10" xfId="117" applyFont="1" applyFill="1" applyBorder="1" applyAlignment="1">
      <alignment horizontal="left"/>
      <protection/>
    </xf>
    <xf numFmtId="0" fontId="2" fillId="33" borderId="0" xfId="116" applyFont="1" applyFill="1" applyBorder="1">
      <alignment/>
      <protection/>
    </xf>
    <xf numFmtId="0" fontId="2" fillId="33" borderId="10" xfId="116" applyFont="1" applyFill="1" applyBorder="1">
      <alignment/>
      <protection/>
    </xf>
    <xf numFmtId="0" fontId="8" fillId="33" borderId="10" xfId="117" applyFont="1" applyFill="1" applyBorder="1" applyAlignment="1">
      <alignment horizontal="left"/>
      <protection/>
    </xf>
    <xf numFmtId="0" fontId="7" fillId="33" borderId="11" xfId="117" applyFont="1" applyFill="1" applyBorder="1" applyAlignment="1">
      <alignment horizontal="left"/>
      <protection/>
    </xf>
    <xf numFmtId="0" fontId="2" fillId="33" borderId="11" xfId="116" applyFont="1" applyFill="1" applyBorder="1">
      <alignment/>
      <protection/>
    </xf>
    <xf numFmtId="0" fontId="7" fillId="33" borderId="11" xfId="117" applyFont="1" applyFill="1" applyBorder="1">
      <alignment/>
      <protection/>
    </xf>
    <xf numFmtId="0" fontId="11" fillId="33" borderId="0" xfId="116" applyFont="1" applyFill="1" applyBorder="1" applyAlignment="1">
      <alignment horizontal="left" vertical="center"/>
      <protection/>
    </xf>
    <xf numFmtId="0" fontId="7" fillId="33" borderId="0" xfId="117"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2" xfId="116" applyFont="1" applyFill="1" applyBorder="1" applyAlignment="1" applyProtection="1">
      <alignment horizontal="center"/>
      <protection locked="0"/>
    </xf>
    <xf numFmtId="0" fontId="15" fillId="32" borderId="13" xfId="116" applyFont="1" applyFill="1" applyBorder="1" applyAlignment="1" applyProtection="1">
      <alignment horizontal="center"/>
      <protection locked="0"/>
    </xf>
    <xf numFmtId="0" fontId="7" fillId="32" borderId="14" xfId="116" applyFont="1" applyFill="1" applyBorder="1" applyAlignment="1" applyProtection="1">
      <alignment horizontal="center"/>
      <protection locked="0"/>
    </xf>
    <xf numFmtId="0" fontId="7" fillId="32" borderId="15" xfId="116" applyFont="1" applyFill="1" applyBorder="1" applyAlignment="1" applyProtection="1">
      <alignment horizontal="center"/>
      <protection locked="0"/>
    </xf>
    <xf numFmtId="3" fontId="7" fillId="32" borderId="14" xfId="116" applyNumberFormat="1" applyFont="1" applyFill="1" applyBorder="1" applyAlignment="1" applyProtection="1">
      <alignment horizontal="center"/>
      <protection locked="0"/>
    </xf>
    <xf numFmtId="0" fontId="7" fillId="32" borderId="16" xfId="116" applyFont="1" applyFill="1" applyBorder="1" applyAlignment="1" applyProtection="1">
      <alignment horizontal="center"/>
      <protection locked="0"/>
    </xf>
    <xf numFmtId="0" fontId="7" fillId="33" borderId="10" xfId="105" applyFont="1" applyFill="1" applyBorder="1" applyAlignment="1">
      <alignment horizontal="left"/>
      <protection/>
    </xf>
    <xf numFmtId="0" fontId="7" fillId="33" borderId="10" xfId="115" applyFont="1" applyFill="1" applyBorder="1" applyAlignment="1" applyProtection="1">
      <alignment horizontal="left"/>
      <protection hidden="1"/>
    </xf>
    <xf numFmtId="2" fontId="7" fillId="32" borderId="14" xfId="116" applyNumberFormat="1" applyFont="1" applyFill="1" applyBorder="1" applyAlignment="1" applyProtection="1">
      <alignment horizontal="center"/>
      <protection locked="0"/>
    </xf>
    <xf numFmtId="1" fontId="7" fillId="32" borderId="14" xfId="116" applyNumberFormat="1" applyFont="1" applyFill="1" applyBorder="1" applyAlignment="1" applyProtection="1">
      <alignment horizontal="center"/>
      <protection locked="0"/>
    </xf>
    <xf numFmtId="0" fontId="2" fillId="33" borderId="0" xfId="105" applyFont="1" applyFill="1" applyBorder="1" applyAlignment="1" applyProtection="1">
      <alignment horizontal="left" indent="1"/>
      <protection locked="0"/>
    </xf>
    <xf numFmtId="2" fontId="7" fillId="32" borderId="17" xfId="116"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99"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18" xfId="0" applyFont="1" applyFill="1" applyBorder="1" applyAlignment="1" applyProtection="1">
      <alignment/>
      <protection/>
    </xf>
    <xf numFmtId="0" fontId="18" fillId="33" borderId="0" xfId="99" applyFill="1" applyAlignment="1" applyProtection="1">
      <alignment horizontal="left" indent="1"/>
      <protection/>
    </xf>
    <xf numFmtId="0" fontId="16" fillId="33" borderId="18" xfId="0" applyFont="1" applyFill="1" applyBorder="1" applyAlignment="1" applyProtection="1">
      <alignment horizontal="center"/>
      <protection/>
    </xf>
    <xf numFmtId="0" fontId="2" fillId="33" borderId="19" xfId="0" applyFont="1" applyFill="1" applyBorder="1" applyAlignment="1" applyProtection="1">
      <alignment horizontal="left" vertical="top" wrapText="1" indent="2"/>
      <protection/>
    </xf>
    <xf numFmtId="0" fontId="2" fillId="33" borderId="19" xfId="0" applyFont="1" applyFill="1" applyBorder="1" applyAlignment="1" applyProtection="1">
      <alignment horizontal="left" wrapText="1" indent="2"/>
      <protection/>
    </xf>
    <xf numFmtId="0" fontId="2" fillId="33" borderId="19"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2" fillId="33" borderId="18" xfId="0" applyFont="1" applyFill="1" applyBorder="1" applyAlignment="1" applyProtection="1">
      <alignment vertical="top" wrapText="1"/>
      <protection/>
    </xf>
    <xf numFmtId="166" fontId="7" fillId="15" borderId="14" xfId="116" applyNumberFormat="1" applyFont="1" applyFill="1" applyBorder="1" applyAlignment="1" applyProtection="1">
      <alignment horizontal="center"/>
      <protection/>
    </xf>
    <xf numFmtId="167" fontId="7" fillId="15" borderId="20" xfId="126" applyNumberFormat="1" applyFont="1" applyFill="1" applyBorder="1" applyAlignment="1" applyProtection="1">
      <alignment horizontal="center"/>
      <protection/>
    </xf>
    <xf numFmtId="2" fontId="7" fillId="15" borderId="20" xfId="116" applyNumberFormat="1" applyFont="1" applyFill="1" applyBorder="1" applyAlignment="1" applyProtection="1">
      <alignment horizontal="center"/>
      <protection/>
    </xf>
    <xf numFmtId="168" fontId="7" fillId="15" borderId="21" xfId="105" applyNumberFormat="1" applyFont="1" applyFill="1" applyBorder="1" applyAlignment="1">
      <alignment horizontal="center"/>
      <protection/>
    </xf>
    <xf numFmtId="3" fontId="7" fillId="15" borderId="22" xfId="105" applyNumberFormat="1" applyFont="1" applyFill="1" applyBorder="1" applyAlignment="1">
      <alignment horizontal="center"/>
      <protection/>
    </xf>
    <xf numFmtId="0" fontId="16" fillId="15" borderId="14" xfId="105" applyFont="1" applyFill="1" applyBorder="1">
      <alignment/>
      <protection/>
    </xf>
    <xf numFmtId="0" fontId="0" fillId="15" borderId="14" xfId="0" applyFill="1" applyBorder="1" applyAlignment="1">
      <alignment vertical="center" wrapText="1"/>
    </xf>
    <xf numFmtId="0" fontId="2" fillId="15" borderId="14" xfId="105" applyFont="1" applyFill="1" applyBorder="1">
      <alignment/>
      <protection/>
    </xf>
    <xf numFmtId="0" fontId="7" fillId="32" borderId="23" xfId="116" applyFont="1" applyFill="1" applyBorder="1" applyAlignment="1" applyProtection="1">
      <alignment horizontal="center"/>
      <protection locked="0"/>
    </xf>
    <xf numFmtId="1" fontId="7" fillId="32" borderId="24" xfId="116" applyNumberFormat="1" applyFont="1" applyFill="1" applyBorder="1" applyAlignment="1" applyProtection="1">
      <alignment horizontal="center"/>
      <protection locked="0"/>
    </xf>
    <xf numFmtId="2" fontId="7" fillId="32" borderId="24" xfId="116" applyNumberFormat="1" applyFont="1" applyFill="1" applyBorder="1" applyAlignment="1" applyProtection="1">
      <alignment horizontal="center"/>
      <protection locked="0"/>
    </xf>
    <xf numFmtId="2" fontId="7" fillId="32" borderId="25" xfId="116" applyNumberFormat="1" applyFont="1" applyFill="1" applyBorder="1" applyAlignment="1" applyProtection="1">
      <alignment horizontal="center"/>
      <protection locked="0"/>
    </xf>
    <xf numFmtId="0" fontId="7" fillId="32" borderId="26" xfId="116" applyFont="1" applyFill="1" applyBorder="1" applyAlignment="1" applyProtection="1">
      <alignment horizontal="center"/>
      <protection locked="0"/>
    </xf>
    <xf numFmtId="0" fontId="7" fillId="32" borderId="24" xfId="116" applyFont="1" applyFill="1" applyBorder="1" applyAlignment="1" applyProtection="1">
      <alignment horizontal="center"/>
      <protection locked="0"/>
    </xf>
    <xf numFmtId="3" fontId="7" fillId="32" borderId="24" xfId="116" applyNumberFormat="1" applyFont="1" applyFill="1" applyBorder="1" applyAlignment="1" applyProtection="1">
      <alignment horizontal="center"/>
      <protection locked="0"/>
    </xf>
    <xf numFmtId="0" fontId="7" fillId="32" borderId="27" xfId="116" applyFont="1" applyFill="1" applyBorder="1" applyAlignment="1" applyProtection="1">
      <alignment horizontal="center"/>
      <protection locked="0"/>
    </xf>
    <xf numFmtId="0" fontId="65" fillId="33" borderId="0" xfId="0" applyFont="1" applyFill="1" applyAlignment="1">
      <alignment horizontal="right"/>
    </xf>
    <xf numFmtId="0" fontId="65" fillId="33" borderId="0" xfId="0" applyFont="1" applyFill="1" applyAlignment="1">
      <alignment wrapText="1"/>
    </xf>
    <xf numFmtId="0" fontId="16" fillId="15" borderId="14" xfId="105" applyFont="1" applyFill="1" applyBorder="1">
      <alignment/>
      <protection/>
    </xf>
    <xf numFmtId="0" fontId="2" fillId="33" borderId="0" xfId="0" applyFont="1" applyFill="1" applyAlignment="1" applyProtection="1">
      <alignment horizontal="left" vertical="top" wrapText="1" indent="2"/>
      <protection/>
    </xf>
    <xf numFmtId="0" fontId="21" fillId="0" borderId="0" xfId="0" applyFont="1" applyFill="1" applyAlignment="1">
      <alignment/>
    </xf>
    <xf numFmtId="0" fontId="65"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vertical="top"/>
      <protection/>
    </xf>
    <xf numFmtId="0" fontId="65" fillId="33" borderId="0" xfId="0" applyFont="1" applyFill="1" applyAlignment="1">
      <alignment vertical="top" wrapText="1"/>
    </xf>
    <xf numFmtId="2" fontId="7" fillId="15" borderId="17" xfId="116" applyNumberFormat="1" applyFont="1" applyFill="1" applyBorder="1" applyAlignment="1" applyProtection="1">
      <alignment horizontal="center"/>
      <protection/>
    </xf>
    <xf numFmtId="0" fontId="15" fillId="15" borderId="28" xfId="116" applyFont="1" applyFill="1" applyBorder="1" applyAlignment="1" applyProtection="1">
      <alignment horizontal="center"/>
      <protection/>
    </xf>
    <xf numFmtId="0" fontId="15" fillId="15" borderId="29" xfId="105" applyFont="1" applyFill="1" applyBorder="1" applyAlignment="1" applyProtection="1">
      <alignment horizontal="center"/>
      <protection/>
    </xf>
    <xf numFmtId="0" fontId="12" fillId="33" borderId="30" xfId="116" applyFont="1" applyFill="1" applyBorder="1" applyAlignment="1" applyProtection="1">
      <alignment horizontal="centerContinuous" vertical="center"/>
      <protection/>
    </xf>
    <xf numFmtId="0" fontId="12" fillId="33" borderId="28" xfId="116" applyFont="1" applyFill="1" applyBorder="1" applyAlignment="1" applyProtection="1">
      <alignment horizontal="centerContinuous" vertical="center"/>
      <protection/>
    </xf>
    <xf numFmtId="0" fontId="12" fillId="33" borderId="31" xfId="116" applyFont="1" applyFill="1" applyBorder="1" applyAlignment="1" applyProtection="1">
      <alignment horizontal="centerContinuous" vertical="center"/>
      <protection/>
    </xf>
    <xf numFmtId="0" fontId="12" fillId="33" borderId="0" xfId="116" applyFont="1" applyFill="1" applyAlignment="1" applyProtection="1">
      <alignment horizontal="centerContinuous"/>
      <protection/>
    </xf>
    <xf numFmtId="0" fontId="11" fillId="33" borderId="0" xfId="116" applyFont="1" applyFill="1" applyAlignment="1" applyProtection="1">
      <alignment horizontal="center"/>
      <protection/>
    </xf>
    <xf numFmtId="0" fontId="11" fillId="33" borderId="0" xfId="116" applyFont="1" applyFill="1" applyAlignment="1" applyProtection="1">
      <alignment horizontal="centerContinuous"/>
      <protection/>
    </xf>
    <xf numFmtId="0" fontId="10" fillId="33" borderId="0" xfId="116" applyFont="1" applyFill="1" applyAlignment="1" applyProtection="1">
      <alignment horizontal="left" vertical="center"/>
      <protection/>
    </xf>
    <xf numFmtId="0" fontId="9" fillId="33" borderId="0" xfId="116" applyFont="1" applyFill="1" applyBorder="1" applyAlignment="1" applyProtection="1">
      <alignment horizontal="left" vertical="center"/>
      <protection/>
    </xf>
    <xf numFmtId="0" fontId="11" fillId="33" borderId="0" xfId="116" applyFont="1" applyFill="1" applyBorder="1" applyAlignment="1" applyProtection="1">
      <alignment horizontal="left" vertical="center"/>
      <protection/>
    </xf>
    <xf numFmtId="0" fontId="2" fillId="33" borderId="0" xfId="116" applyFont="1" applyFill="1" applyBorder="1" applyProtection="1">
      <alignment/>
      <protection/>
    </xf>
    <xf numFmtId="0" fontId="2" fillId="33" borderId="0" xfId="105" applyFont="1" applyFill="1" applyBorder="1" applyProtection="1">
      <alignment/>
      <protection/>
    </xf>
    <xf numFmtId="0" fontId="7" fillId="33" borderId="0" xfId="117" applyFont="1" applyFill="1" applyBorder="1" applyAlignment="1" applyProtection="1">
      <alignment horizontal="right"/>
      <protection/>
    </xf>
    <xf numFmtId="0" fontId="7" fillId="33" borderId="11" xfId="117" applyFont="1" applyFill="1" applyBorder="1" applyProtection="1">
      <alignment/>
      <protection/>
    </xf>
    <xf numFmtId="0" fontId="2" fillId="33" borderId="11" xfId="116" applyFont="1" applyFill="1" applyBorder="1" applyProtection="1">
      <alignment/>
      <protection/>
    </xf>
    <xf numFmtId="0" fontId="7" fillId="33" borderId="10" xfId="105" applyFont="1" applyFill="1" applyBorder="1" applyAlignment="1" applyProtection="1">
      <alignment horizontal="left"/>
      <protection/>
    </xf>
    <xf numFmtId="0" fontId="8" fillId="33" borderId="10" xfId="117" applyFont="1" applyFill="1" applyBorder="1" applyAlignment="1" applyProtection="1">
      <alignment horizontal="left"/>
      <protection/>
    </xf>
    <xf numFmtId="0" fontId="2" fillId="33" borderId="10" xfId="116" applyFont="1" applyFill="1" applyBorder="1" applyProtection="1">
      <alignment/>
      <protection/>
    </xf>
    <xf numFmtId="0" fontId="2" fillId="33" borderId="0" xfId="105" applyFont="1" applyFill="1" applyBorder="1" applyAlignment="1" applyProtection="1">
      <alignment horizontal="left" indent="1"/>
      <protection/>
    </xf>
    <xf numFmtId="0" fontId="2" fillId="33" borderId="10" xfId="105" applyFont="1" applyFill="1" applyBorder="1" applyProtection="1">
      <alignment/>
      <protection/>
    </xf>
    <xf numFmtId="2" fontId="6" fillId="33" borderId="0" xfId="116" applyNumberFormat="1" applyFont="1" applyFill="1" applyBorder="1" applyAlignment="1" applyProtection="1">
      <alignment/>
      <protection/>
    </xf>
    <xf numFmtId="0" fontId="2" fillId="33" borderId="0" xfId="116" applyFont="1" applyFill="1" applyProtection="1">
      <alignment/>
      <protection/>
    </xf>
    <xf numFmtId="0" fontId="7" fillId="33" borderId="0" xfId="116" applyFont="1" applyFill="1" applyProtection="1">
      <alignment/>
      <protection/>
    </xf>
    <xf numFmtId="0" fontId="5" fillId="33" borderId="0" xfId="117" applyFont="1" applyFill="1" applyProtection="1">
      <alignment/>
      <protection/>
    </xf>
    <xf numFmtId="0" fontId="2" fillId="33" borderId="0" xfId="105" applyFont="1" applyFill="1" applyProtection="1">
      <alignment/>
      <protection/>
    </xf>
    <xf numFmtId="0" fontId="15" fillId="15" borderId="32" xfId="116" applyFont="1" applyFill="1" applyBorder="1" applyAlignment="1" applyProtection="1">
      <alignment horizontal="center"/>
      <protection/>
    </xf>
    <xf numFmtId="1" fontId="15" fillId="15" borderId="32" xfId="116" applyNumberFormat="1" applyFont="1" applyFill="1" applyBorder="1" applyAlignment="1" applyProtection="1">
      <alignment horizontal="center"/>
      <protection/>
    </xf>
    <xf numFmtId="2" fontId="15" fillId="15" borderId="32" xfId="116" applyNumberFormat="1" applyFont="1" applyFill="1" applyBorder="1" applyAlignment="1" applyProtection="1">
      <alignment horizontal="center"/>
      <protection/>
    </xf>
    <xf numFmtId="2" fontId="15" fillId="15" borderId="33" xfId="116" applyNumberFormat="1" applyFont="1" applyFill="1" applyBorder="1" applyAlignment="1" applyProtection="1">
      <alignment horizontal="center"/>
      <protection/>
    </xf>
    <xf numFmtId="2" fontId="15" fillId="15" borderId="21" xfId="116" applyNumberFormat="1" applyFont="1" applyFill="1" applyBorder="1" applyAlignment="1" applyProtection="1">
      <alignment horizontal="center"/>
      <protection/>
    </xf>
    <xf numFmtId="0" fontId="15" fillId="15" borderId="29" xfId="116" applyFont="1" applyFill="1" applyBorder="1" applyAlignment="1" applyProtection="1">
      <alignment horizontal="center"/>
      <protection/>
    </xf>
    <xf numFmtId="3" fontId="15" fillId="15" borderId="32" xfId="116" applyNumberFormat="1" applyFont="1" applyFill="1" applyBorder="1" applyAlignment="1" applyProtection="1">
      <alignment horizontal="center"/>
      <protection/>
    </xf>
    <xf numFmtId="167" fontId="15" fillId="15" borderId="21" xfId="126" applyNumberFormat="1" applyFont="1" applyFill="1" applyBorder="1" applyAlignment="1" applyProtection="1">
      <alignment horizontal="center"/>
      <protection/>
    </xf>
    <xf numFmtId="168" fontId="7" fillId="15" borderId="15" xfId="116" applyNumberFormat="1" applyFont="1" applyFill="1" applyBorder="1" applyAlignment="1" applyProtection="1">
      <alignment horizontal="center"/>
      <protection/>
    </xf>
    <xf numFmtId="168" fontId="7" fillId="15" borderId="16" xfId="116" applyNumberFormat="1" applyFont="1" applyFill="1" applyBorder="1" applyAlignment="1" applyProtection="1">
      <alignment horizontal="center"/>
      <protection/>
    </xf>
    <xf numFmtId="3" fontId="7" fillId="15" borderId="16" xfId="116" applyNumberFormat="1" applyFont="1" applyFill="1" applyBorder="1" applyAlignment="1" applyProtection="1">
      <alignment horizontal="center"/>
      <protection/>
    </xf>
    <xf numFmtId="3" fontId="15" fillId="15" borderId="21" xfId="116" applyNumberFormat="1" applyFont="1" applyFill="1" applyBorder="1" applyAlignment="1" applyProtection="1">
      <alignment horizontal="center"/>
      <protection/>
    </xf>
    <xf numFmtId="169" fontId="15" fillId="15" borderId="29" xfId="50" applyNumberFormat="1" applyFont="1" applyFill="1" applyBorder="1" applyAlignment="1" applyProtection="1">
      <alignment horizontal="center"/>
      <protection/>
    </xf>
    <xf numFmtId="37" fontId="15" fillId="15" borderId="21" xfId="50" applyNumberFormat="1" applyFont="1" applyFill="1" applyBorder="1" applyAlignment="1" applyProtection="1">
      <alignment horizontal="center"/>
      <protection/>
    </xf>
    <xf numFmtId="0" fontId="16" fillId="15" borderId="14" xfId="105" applyFont="1" applyFill="1" applyBorder="1" applyProtection="1">
      <alignment/>
      <protection/>
    </xf>
    <xf numFmtId="0" fontId="66" fillId="15" borderId="14" xfId="0" applyFont="1" applyFill="1" applyBorder="1" applyAlignment="1" applyProtection="1">
      <alignment horizontal="center" wrapText="1"/>
      <protection/>
    </xf>
    <xf numFmtId="0" fontId="67" fillId="15" borderId="14" xfId="0" applyFont="1" applyFill="1" applyBorder="1" applyAlignment="1" applyProtection="1">
      <alignment horizontal="center" wrapText="1"/>
      <protection/>
    </xf>
    <xf numFmtId="0" fontId="15" fillId="15" borderId="34" xfId="105" applyFont="1" applyFill="1" applyBorder="1" applyAlignment="1" applyProtection="1">
      <alignment horizontal="center"/>
      <protection/>
    </xf>
    <xf numFmtId="0" fontId="15" fillId="15" borderId="19" xfId="116" applyFont="1" applyFill="1" applyBorder="1" applyAlignment="1" applyProtection="1">
      <alignment horizontal="center"/>
      <protection/>
    </xf>
    <xf numFmtId="0" fontId="15" fillId="15" borderId="13" xfId="116" applyFont="1" applyFill="1" applyBorder="1" applyAlignment="1" applyProtection="1">
      <alignment horizontal="center"/>
      <protection/>
    </xf>
    <xf numFmtId="1" fontId="15" fillId="15" borderId="13" xfId="116" applyNumberFormat="1" applyFont="1" applyFill="1" applyBorder="1" applyAlignment="1" applyProtection="1">
      <alignment horizontal="center"/>
      <protection/>
    </xf>
    <xf numFmtId="2" fontId="15" fillId="15" borderId="13" xfId="116" applyNumberFormat="1" applyFont="1" applyFill="1" applyBorder="1" applyAlignment="1" applyProtection="1">
      <alignment horizontal="center"/>
      <protection/>
    </xf>
    <xf numFmtId="2" fontId="15" fillId="15" borderId="35" xfId="116" applyNumberFormat="1" applyFont="1" applyFill="1" applyBorder="1" applyAlignment="1" applyProtection="1">
      <alignment horizontal="center"/>
      <protection/>
    </xf>
    <xf numFmtId="2" fontId="15" fillId="15" borderId="36" xfId="116" applyNumberFormat="1" applyFont="1" applyFill="1" applyBorder="1" applyAlignment="1" applyProtection="1">
      <alignment horizontal="center"/>
      <protection/>
    </xf>
    <xf numFmtId="0" fontId="15" fillId="15" borderId="34" xfId="116" applyFont="1" applyFill="1" applyBorder="1" applyAlignment="1" applyProtection="1">
      <alignment horizontal="center"/>
      <protection/>
    </xf>
    <xf numFmtId="3" fontId="15" fillId="15" borderId="13" xfId="116" applyNumberFormat="1" applyFont="1" applyFill="1" applyBorder="1" applyAlignment="1" applyProtection="1">
      <alignment horizontal="center"/>
      <protection/>
    </xf>
    <xf numFmtId="167" fontId="15" fillId="15" borderId="36" xfId="126" applyNumberFormat="1" applyFont="1" applyFill="1" applyBorder="1" applyAlignment="1" applyProtection="1">
      <alignment horizontal="center"/>
      <protection/>
    </xf>
    <xf numFmtId="168" fontId="15" fillId="15" borderId="34" xfId="116" applyNumberFormat="1" applyFont="1" applyFill="1" applyBorder="1" applyAlignment="1" applyProtection="1">
      <alignment horizontal="center"/>
      <protection/>
    </xf>
    <xf numFmtId="168" fontId="15" fillId="15" borderId="37" xfId="116" applyNumberFormat="1" applyFont="1" applyFill="1" applyBorder="1" applyAlignment="1" applyProtection="1">
      <alignment horizontal="center"/>
      <protection/>
    </xf>
    <xf numFmtId="3" fontId="15" fillId="15" borderId="37" xfId="116" applyNumberFormat="1" applyFont="1" applyFill="1" applyBorder="1" applyAlignment="1" applyProtection="1">
      <alignment horizontal="center"/>
      <protection/>
    </xf>
    <xf numFmtId="3" fontId="15" fillId="15" borderId="20" xfId="116" applyNumberFormat="1" applyFont="1" applyFill="1" applyBorder="1" applyAlignment="1" applyProtection="1">
      <alignment horizontal="center"/>
      <protection/>
    </xf>
    <xf numFmtId="169" fontId="15" fillId="15" borderId="34" xfId="50" applyNumberFormat="1" applyFont="1" applyFill="1" applyBorder="1" applyAlignment="1" applyProtection="1">
      <alignment horizontal="center"/>
      <protection/>
    </xf>
    <xf numFmtId="37" fontId="15" fillId="15" borderId="36" xfId="50" applyNumberFormat="1" applyFont="1" applyFill="1" applyBorder="1" applyAlignment="1" applyProtection="1">
      <alignment horizontal="center"/>
      <protection/>
    </xf>
    <xf numFmtId="0" fontId="2" fillId="15" borderId="14" xfId="105" applyFont="1" applyFill="1" applyBorder="1" applyProtection="1">
      <alignment/>
      <protection/>
    </xf>
    <xf numFmtId="10" fontId="65" fillId="15" borderId="14" xfId="0" applyNumberFormat="1" applyFont="1" applyFill="1" applyBorder="1" applyAlignment="1" applyProtection="1">
      <alignment horizontal="center" wrapText="1"/>
      <protection/>
    </xf>
    <xf numFmtId="0" fontId="68" fillId="15" borderId="14" xfId="0" applyFont="1" applyFill="1" applyBorder="1" applyAlignment="1" applyProtection="1">
      <alignment horizontal="center" wrapText="1"/>
      <protection/>
    </xf>
    <xf numFmtId="10" fontId="68" fillId="15" borderId="14" xfId="0" applyNumberFormat="1" applyFont="1" applyFill="1" applyBorder="1" applyAlignment="1" applyProtection="1">
      <alignment horizontal="center" wrapText="1"/>
      <protection/>
    </xf>
    <xf numFmtId="0" fontId="7" fillId="15" borderId="15" xfId="105" applyFont="1" applyFill="1" applyBorder="1" applyAlignment="1" applyProtection="1">
      <alignment horizontal="center"/>
      <protection/>
    </xf>
    <xf numFmtId="169" fontId="7" fillId="15" borderId="15" xfId="50" applyNumberFormat="1" applyFont="1" applyFill="1" applyBorder="1" applyAlignment="1" applyProtection="1">
      <alignment horizontal="center"/>
      <protection/>
    </xf>
    <xf numFmtId="37" fontId="7" fillId="15" borderId="20" xfId="50" applyNumberFormat="1" applyFont="1" applyFill="1" applyBorder="1" applyAlignment="1" applyProtection="1">
      <alignment horizontal="center"/>
      <protection/>
    </xf>
    <xf numFmtId="0" fontId="7" fillId="15" borderId="26" xfId="105" applyFont="1" applyFill="1" applyBorder="1" applyAlignment="1" applyProtection="1">
      <alignment horizontal="center"/>
      <protection/>
    </xf>
    <xf numFmtId="37" fontId="7" fillId="15" borderId="22" xfId="50" applyNumberFormat="1" applyFont="1" applyFill="1" applyBorder="1" applyAlignment="1" applyProtection="1">
      <alignment horizontal="center"/>
      <protection/>
    </xf>
    <xf numFmtId="0" fontId="2" fillId="33" borderId="38" xfId="105" applyFont="1" applyFill="1" applyBorder="1" applyProtection="1">
      <alignment/>
      <protection/>
    </xf>
    <xf numFmtId="0" fontId="6" fillId="33" borderId="38" xfId="116" applyFont="1" applyFill="1" applyBorder="1" applyAlignment="1" applyProtection="1" quotePrefix="1">
      <alignment horizontal="right"/>
      <protection/>
    </xf>
    <xf numFmtId="0" fontId="6" fillId="33" borderId="38" xfId="116" applyFont="1" applyFill="1" applyBorder="1" applyAlignment="1" applyProtection="1" quotePrefix="1">
      <alignment horizontal="left"/>
      <protection/>
    </xf>
    <xf numFmtId="0" fontId="6" fillId="33" borderId="38" xfId="116" applyFont="1" applyFill="1" applyBorder="1" applyAlignment="1" applyProtection="1">
      <alignment/>
      <protection/>
    </xf>
    <xf numFmtId="0" fontId="6" fillId="33" borderId="39" xfId="116" applyFont="1" applyFill="1" applyBorder="1" applyAlignment="1" applyProtection="1">
      <alignment/>
      <protection/>
    </xf>
    <xf numFmtId="169" fontId="7" fillId="15" borderId="40" xfId="50" applyNumberFormat="1" applyFont="1" applyFill="1" applyBorder="1" applyAlignment="1" applyProtection="1">
      <alignment horizontal="center"/>
      <protection/>
    </xf>
    <xf numFmtId="37" fontId="7" fillId="15" borderId="41" xfId="50" applyNumberFormat="1" applyFont="1" applyFill="1" applyBorder="1" applyAlignment="1" applyProtection="1">
      <alignment horizontal="center"/>
      <protection/>
    </xf>
    <xf numFmtId="0" fontId="0" fillId="15" borderId="14" xfId="0" applyFill="1" applyBorder="1" applyAlignment="1" applyProtection="1">
      <alignment vertical="center" wrapText="1"/>
      <protection/>
    </xf>
    <xf numFmtId="0" fontId="15" fillId="15" borderId="42" xfId="116" applyFont="1" applyFill="1" applyBorder="1" applyAlignment="1" applyProtection="1">
      <alignment horizontal="center"/>
      <protection/>
    </xf>
    <xf numFmtId="168" fontId="7" fillId="15" borderId="34" xfId="116" applyNumberFormat="1" applyFont="1" applyFill="1" applyBorder="1" applyAlignment="1" applyProtection="1">
      <alignment horizontal="center"/>
      <protection/>
    </xf>
    <xf numFmtId="169" fontId="15" fillId="15" borderId="42" xfId="50" applyNumberFormat="1" applyFont="1" applyFill="1" applyBorder="1" applyAlignment="1" applyProtection="1">
      <alignment horizontal="center"/>
      <protection/>
    </xf>
    <xf numFmtId="0" fontId="15" fillId="15" borderId="37" xfId="116" applyFont="1" applyFill="1" applyBorder="1" applyAlignment="1" applyProtection="1">
      <alignment horizontal="center"/>
      <protection/>
    </xf>
    <xf numFmtId="3" fontId="15" fillId="15" borderId="36" xfId="116" applyNumberFormat="1" applyFont="1" applyFill="1" applyBorder="1" applyAlignment="1" applyProtection="1">
      <alignment horizontal="center"/>
      <protection/>
    </xf>
    <xf numFmtId="169" fontId="15" fillId="15" borderId="37" xfId="50" applyNumberFormat="1" applyFont="1" applyFill="1" applyBorder="1" applyAlignment="1" applyProtection="1">
      <alignment horizontal="center"/>
      <protection/>
    </xf>
    <xf numFmtId="168" fontId="7" fillId="15" borderId="21" xfId="105" applyNumberFormat="1" applyFont="1" applyFill="1" applyBorder="1" applyAlignment="1" applyProtection="1">
      <alignment horizontal="center"/>
      <protection/>
    </xf>
    <xf numFmtId="3" fontId="7" fillId="15" borderId="22" xfId="105" applyNumberFormat="1" applyFont="1" applyFill="1" applyBorder="1" applyAlignment="1" applyProtection="1">
      <alignment horizontal="center"/>
      <protection/>
    </xf>
    <xf numFmtId="0" fontId="16" fillId="15" borderId="14" xfId="106" applyFont="1" applyFill="1" applyBorder="1" applyProtection="1">
      <alignment/>
      <protection/>
    </xf>
    <xf numFmtId="0" fontId="2" fillId="15" borderId="14" xfId="106" applyFont="1" applyFill="1" applyBorder="1" applyProtection="1">
      <alignment/>
      <protection/>
    </xf>
    <xf numFmtId="167" fontId="7" fillId="32" borderId="20" xfId="126" applyNumberFormat="1" applyFont="1" applyFill="1" applyBorder="1" applyAlignment="1" applyProtection="1">
      <alignment horizontal="center"/>
      <protection locked="0"/>
    </xf>
    <xf numFmtId="0" fontId="2" fillId="15" borderId="14" xfId="107" applyFont="1" applyFill="1" applyBorder="1" applyAlignment="1" applyProtection="1">
      <alignment horizontal="left" wrapText="1"/>
      <protection/>
    </xf>
    <xf numFmtId="0" fontId="2" fillId="32" borderId="14" xfId="107" applyFont="1" applyFill="1" applyBorder="1" applyAlignment="1" applyProtection="1">
      <alignment horizontal="center" wrapText="1"/>
      <protection locked="0"/>
    </xf>
    <xf numFmtId="0" fontId="16" fillId="15" borderId="14" xfId="107" applyFont="1" applyFill="1" applyBorder="1" applyAlignment="1" applyProtection="1">
      <alignment horizontal="center" wrapText="1"/>
      <protection/>
    </xf>
    <xf numFmtId="0" fontId="16" fillId="15" borderId="14" xfId="107" applyFont="1" applyFill="1" applyBorder="1" applyAlignment="1" applyProtection="1">
      <alignment/>
      <protection/>
    </xf>
    <xf numFmtId="0" fontId="14" fillId="33" borderId="0" xfId="117" applyFont="1" applyFill="1" applyProtection="1">
      <alignment/>
      <protection/>
    </xf>
    <xf numFmtId="0" fontId="7" fillId="33" borderId="0" xfId="117" applyFont="1" applyFill="1" applyProtection="1">
      <alignment/>
      <protection/>
    </xf>
    <xf numFmtId="0" fontId="7" fillId="33" borderId="0" xfId="117" applyFont="1" applyFill="1" applyBorder="1" applyProtection="1">
      <alignment/>
      <protection/>
    </xf>
    <xf numFmtId="0" fontId="2" fillId="33" borderId="0" xfId="107" applyFont="1" applyFill="1" applyProtection="1">
      <alignment/>
      <protection/>
    </xf>
    <xf numFmtId="0" fontId="16" fillId="33" borderId="0" xfId="107" applyFont="1" applyFill="1" applyProtection="1">
      <alignment/>
      <protection/>
    </xf>
    <xf numFmtId="0" fontId="2" fillId="33" borderId="0" xfId="107" applyFill="1" applyProtection="1">
      <alignment/>
      <protection/>
    </xf>
    <xf numFmtId="0" fontId="2" fillId="33" borderId="0" xfId="107" applyFont="1" applyFill="1" applyAlignment="1" applyProtection="1">
      <alignment wrapText="1"/>
      <protection/>
    </xf>
    <xf numFmtId="0" fontId="7" fillId="33" borderId="10" xfId="115" applyFont="1" applyFill="1" applyBorder="1" applyAlignment="1" applyProtection="1">
      <alignment horizontal="left"/>
      <protection hidden="1"/>
    </xf>
    <xf numFmtId="0" fontId="7" fillId="33" borderId="11" xfId="117" applyFont="1" applyFill="1" applyBorder="1" applyAlignment="1" applyProtection="1">
      <alignment horizontal="left"/>
      <protection/>
    </xf>
    <xf numFmtId="0" fontId="7" fillId="33" borderId="10" xfId="117" applyFont="1" applyFill="1" applyBorder="1" applyAlignment="1" applyProtection="1">
      <alignment horizontal="left"/>
      <protection/>
    </xf>
    <xf numFmtId="10" fontId="2" fillId="32" borderId="14" xfId="107" applyNumberFormat="1" applyFont="1" applyFill="1" applyBorder="1" applyAlignment="1" applyProtection="1">
      <alignment horizontal="center" wrapText="1"/>
      <protection locked="0"/>
    </xf>
    <xf numFmtId="10" fontId="2" fillId="15" borderId="14" xfId="107" applyNumberFormat="1" applyFont="1" applyFill="1" applyBorder="1" applyAlignment="1" applyProtection="1">
      <alignment horizontal="center"/>
      <protection/>
    </xf>
    <xf numFmtId="49" fontId="7" fillId="32" borderId="14" xfId="116" applyNumberFormat="1" applyFont="1" applyFill="1" applyBorder="1" applyAlignment="1" applyProtection="1">
      <alignment horizontal="center"/>
      <protection locked="0"/>
    </xf>
    <xf numFmtId="49" fontId="65" fillId="15" borderId="14" xfId="0" applyNumberFormat="1" applyFont="1" applyFill="1" applyBorder="1" applyAlignment="1" applyProtection="1">
      <alignment horizontal="center" wrapText="1"/>
      <protection/>
    </xf>
    <xf numFmtId="49" fontId="68" fillId="15" borderId="14" xfId="0" applyNumberFormat="1" applyFont="1" applyFill="1" applyBorder="1" applyAlignment="1" applyProtection="1">
      <alignment horizontal="center" wrapText="1"/>
      <protection/>
    </xf>
    <xf numFmtId="49" fontId="2" fillId="15" borderId="14" xfId="105" applyNumberFormat="1" applyFont="1" applyFill="1" applyBorder="1" applyAlignment="1" applyProtection="1">
      <alignment horizontal="center"/>
      <protection/>
    </xf>
    <xf numFmtId="10" fontId="2" fillId="33" borderId="0" xfId="120" applyNumberFormat="1" applyFont="1" applyFill="1" applyAlignment="1" applyProtection="1">
      <alignment/>
      <protection/>
    </xf>
    <xf numFmtId="0" fontId="16" fillId="33" borderId="0" xfId="107" applyFont="1" applyFill="1" applyAlignment="1" applyProtection="1">
      <alignment wrapText="1"/>
      <protection/>
    </xf>
    <xf numFmtId="0" fontId="65" fillId="33" borderId="0" xfId="0" applyFont="1" applyFill="1" applyBorder="1" applyAlignment="1">
      <alignment horizontal="left" vertical="center" wrapText="1"/>
    </xf>
    <xf numFmtId="0" fontId="0" fillId="33" borderId="0" xfId="0" applyFont="1" applyFill="1" applyAlignment="1">
      <alignment/>
    </xf>
    <xf numFmtId="0" fontId="0" fillId="0" borderId="0" xfId="0" applyAlignment="1">
      <alignment/>
    </xf>
    <xf numFmtId="0" fontId="0" fillId="33" borderId="0" xfId="0" applyFill="1" applyAlignment="1">
      <alignment/>
    </xf>
    <xf numFmtId="0" fontId="2" fillId="33" borderId="0" xfId="0" applyFont="1" applyFill="1" applyAlignment="1" applyProtection="1">
      <alignment horizontal="left" vertical="top" wrapText="1" indent="2"/>
      <protection/>
    </xf>
    <xf numFmtId="0" fontId="19" fillId="33" borderId="0" xfId="99" applyFont="1" applyFill="1" applyAlignment="1" applyProtection="1">
      <alignment horizontal="left"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4"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0" fillId="33" borderId="0" xfId="0" applyFill="1" applyBorder="1" applyAlignment="1">
      <alignment/>
    </xf>
    <xf numFmtId="0" fontId="20" fillId="33" borderId="19" xfId="0" applyFont="1" applyFill="1" applyBorder="1" applyAlignment="1">
      <alignment horizontal="left" vertical="center"/>
    </xf>
    <xf numFmtId="0" fontId="16" fillId="33" borderId="23"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33" borderId="0" xfId="0" applyFont="1" applyFill="1" applyAlignment="1">
      <alignment/>
    </xf>
    <xf numFmtId="0" fontId="2" fillId="33" borderId="1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16" fillId="34" borderId="14" xfId="0" applyFont="1" applyFill="1" applyBorder="1" applyAlignment="1">
      <alignment vertical="center" wrapText="1"/>
    </xf>
    <xf numFmtId="0" fontId="16" fillId="34" borderId="14" xfId="0" applyFont="1" applyFill="1" applyBorder="1" applyAlignment="1">
      <alignment horizontal="left" vertical="center" wrapText="1"/>
    </xf>
    <xf numFmtId="0" fontId="16" fillId="34" borderId="13" xfId="0" applyFont="1" applyFill="1" applyBorder="1" applyAlignment="1">
      <alignment horizontal="left" vertical="center" wrapText="1"/>
    </xf>
    <xf numFmtId="0" fontId="65" fillId="33" borderId="0" xfId="0" applyFont="1" applyFill="1" applyAlignment="1">
      <alignment horizontal="right"/>
    </xf>
    <xf numFmtId="0" fontId="12" fillId="33" borderId="0" xfId="0" applyFont="1" applyFill="1" applyBorder="1" applyAlignment="1" applyProtection="1">
      <alignment horizontal="center"/>
      <protection/>
    </xf>
    <xf numFmtId="0" fontId="65" fillId="33" borderId="0" xfId="0" applyFont="1" applyFill="1" applyAlignment="1">
      <alignment vertical="top" wrapText="1"/>
    </xf>
    <xf numFmtId="0" fontId="7" fillId="33" borderId="0" xfId="117" applyFont="1" applyFill="1" applyBorder="1" applyAlignment="1" applyProtection="1">
      <alignment horizontal="left" indent="1"/>
      <protection/>
    </xf>
    <xf numFmtId="0" fontId="12" fillId="33" borderId="43" xfId="116" applyFont="1" applyFill="1" applyBorder="1" applyAlignment="1" applyProtection="1">
      <alignment horizontal="centerContinuous"/>
      <protection/>
    </xf>
    <xf numFmtId="0" fontId="12" fillId="33" borderId="11" xfId="116" applyFont="1" applyFill="1" applyBorder="1" applyAlignment="1" applyProtection="1">
      <alignment horizontal="centerContinuous"/>
      <protection/>
    </xf>
    <xf numFmtId="0" fontId="12" fillId="33" borderId="44" xfId="116" applyFont="1" applyFill="1" applyBorder="1" applyAlignment="1" applyProtection="1">
      <alignment horizontal="centerContinuous"/>
      <protection/>
    </xf>
    <xf numFmtId="174" fontId="15" fillId="15" borderId="32" xfId="116" applyNumberFormat="1" applyFont="1" applyFill="1" applyBorder="1" applyAlignment="1" applyProtection="1">
      <alignment horizontal="center"/>
      <protection/>
    </xf>
    <xf numFmtId="174" fontId="15" fillId="15" borderId="21" xfId="116" applyNumberFormat="1" applyFont="1" applyFill="1" applyBorder="1" applyAlignment="1" applyProtection="1">
      <alignment horizontal="center"/>
      <protection/>
    </xf>
    <xf numFmtId="0" fontId="15" fillId="15" borderId="15" xfId="116" applyFont="1" applyFill="1" applyBorder="1" applyAlignment="1" applyProtection="1">
      <alignment horizontal="center"/>
      <protection/>
    </xf>
    <xf numFmtId="0" fontId="15" fillId="15" borderId="14" xfId="116" applyFont="1" applyFill="1" applyBorder="1" applyAlignment="1" applyProtection="1">
      <alignment horizontal="center"/>
      <protection/>
    </xf>
    <xf numFmtId="0" fontId="68" fillId="15" borderId="14" xfId="0" applyFont="1" applyFill="1" applyBorder="1" applyAlignment="1" applyProtection="1">
      <alignment horizontal="left"/>
      <protection/>
    </xf>
    <xf numFmtId="0" fontId="68" fillId="15" borderId="14" xfId="0" applyFont="1" applyFill="1" applyBorder="1" applyAlignment="1" applyProtection="1">
      <alignment horizontal="left" wrapText="1"/>
      <protection/>
    </xf>
    <xf numFmtId="3" fontId="15" fillId="15" borderId="45" xfId="116" applyNumberFormat="1" applyFont="1" applyFill="1" applyBorder="1" applyAlignment="1" applyProtection="1">
      <alignment horizontal="center"/>
      <protection/>
    </xf>
    <xf numFmtId="9" fontId="7" fillId="32" borderId="16" xfId="120" applyFont="1" applyFill="1" applyBorder="1" applyAlignment="1" applyProtection="1">
      <alignment horizontal="center"/>
      <protection locked="0"/>
    </xf>
    <xf numFmtId="0" fontId="7" fillId="32" borderId="46" xfId="116" applyFont="1" applyFill="1" applyBorder="1" applyAlignment="1" applyProtection="1">
      <alignment horizontal="center"/>
      <protection locked="0"/>
    </xf>
    <xf numFmtId="10" fontId="68" fillId="15" borderId="14" xfId="120" applyNumberFormat="1" applyFont="1" applyFill="1" applyBorder="1" applyAlignment="1" applyProtection="1">
      <alignment horizontal="center" wrapText="1"/>
      <protection/>
    </xf>
    <xf numFmtId="0" fontId="69"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horizontal="left" vertical="top" wrapText="1" indent="2"/>
      <protection/>
    </xf>
    <xf numFmtId="0" fontId="65" fillId="33" borderId="0" xfId="0" applyFont="1" applyFill="1" applyAlignment="1">
      <alignment horizontal="left" vertical="top" wrapText="1"/>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65" fillId="33" borderId="0" xfId="0" applyFont="1" applyFill="1" applyAlignment="1">
      <alignment horizontal="left" wrapText="1"/>
    </xf>
    <xf numFmtId="0" fontId="12" fillId="33" borderId="47" xfId="116" applyFont="1" applyFill="1" applyBorder="1" applyAlignment="1" applyProtection="1" quotePrefix="1">
      <alignment horizontal="center" vertical="center" wrapText="1"/>
      <protection/>
    </xf>
    <xf numFmtId="0" fontId="12" fillId="33" borderId="48" xfId="116" applyFont="1" applyFill="1" applyBorder="1" applyAlignment="1" applyProtection="1" quotePrefix="1">
      <alignment horizontal="center" vertical="center" wrapText="1"/>
      <protection/>
    </xf>
    <xf numFmtId="0" fontId="12" fillId="33" borderId="49" xfId="116" applyFont="1" applyFill="1" applyBorder="1" applyAlignment="1" applyProtection="1" quotePrefix="1">
      <alignment horizontal="center" vertical="center" wrapText="1"/>
      <protection/>
    </xf>
    <xf numFmtId="0" fontId="12" fillId="33" borderId="43" xfId="116" applyFont="1" applyFill="1" applyBorder="1" applyAlignment="1" applyProtection="1">
      <alignment horizontal="center"/>
      <protection/>
    </xf>
    <xf numFmtId="0" fontId="12" fillId="33" borderId="11" xfId="116" applyFont="1" applyFill="1" applyBorder="1" applyAlignment="1" applyProtection="1">
      <alignment horizontal="center"/>
      <protection/>
    </xf>
    <xf numFmtId="0" fontId="12" fillId="33" borderId="44" xfId="116" applyFont="1" applyFill="1" applyBorder="1" applyAlignment="1" applyProtection="1">
      <alignment horizontal="center"/>
      <protection/>
    </xf>
    <xf numFmtId="0" fontId="12" fillId="33" borderId="50" xfId="116" applyFont="1" applyFill="1" applyBorder="1" applyAlignment="1" applyProtection="1" quotePrefix="1">
      <alignment horizontal="center" vertical="center" wrapText="1"/>
      <protection/>
    </xf>
    <xf numFmtId="0" fontId="7" fillId="33" borderId="51" xfId="105" applyFont="1" applyFill="1" applyBorder="1" applyAlignment="1" applyProtection="1">
      <alignment horizontal="center" vertical="center" wrapText="1"/>
      <protection/>
    </xf>
    <xf numFmtId="0" fontId="7" fillId="33" borderId="52" xfId="105" applyFont="1" applyFill="1" applyBorder="1" applyAlignment="1" applyProtection="1">
      <alignment horizontal="center" vertical="center" wrapText="1"/>
      <protection/>
    </xf>
    <xf numFmtId="0" fontId="12" fillId="33" borderId="53" xfId="116" applyFont="1" applyFill="1" applyBorder="1" applyAlignment="1" applyProtection="1" quotePrefix="1">
      <alignment horizontal="center" vertical="center" wrapText="1"/>
      <protection/>
    </xf>
    <xf numFmtId="0" fontId="12" fillId="33" borderId="54" xfId="116" applyFont="1" applyFill="1" applyBorder="1" applyAlignment="1" applyProtection="1" quotePrefix="1">
      <alignment horizontal="center" vertical="center" wrapText="1"/>
      <protection/>
    </xf>
    <xf numFmtId="0" fontId="12" fillId="33" borderId="55" xfId="116" applyFont="1" applyFill="1" applyBorder="1" applyAlignment="1" applyProtection="1" quotePrefix="1">
      <alignment horizontal="center" vertical="center" wrapText="1"/>
      <protection/>
    </xf>
    <xf numFmtId="0" fontId="12" fillId="33" borderId="52" xfId="116" applyFont="1" applyFill="1" applyBorder="1" applyAlignment="1" applyProtection="1" quotePrefix="1">
      <alignment horizontal="center" vertical="center" wrapText="1"/>
      <protection/>
    </xf>
    <xf numFmtId="0" fontId="12" fillId="33" borderId="56" xfId="116" applyFont="1" applyFill="1" applyBorder="1" applyAlignment="1" applyProtection="1" quotePrefix="1">
      <alignment horizontal="center" vertical="center" wrapText="1"/>
      <protection/>
    </xf>
    <xf numFmtId="0" fontId="12" fillId="33" borderId="57" xfId="116" applyFont="1" applyFill="1" applyBorder="1" applyAlignment="1" applyProtection="1" quotePrefix="1">
      <alignment horizontal="center" vertical="center" wrapText="1"/>
      <protection/>
    </xf>
    <xf numFmtId="0" fontId="12" fillId="33" borderId="58" xfId="116" applyFont="1" applyFill="1" applyBorder="1" applyAlignment="1" applyProtection="1" quotePrefix="1">
      <alignment horizontal="center" vertical="center" wrapText="1"/>
      <protection/>
    </xf>
    <xf numFmtId="0" fontId="7" fillId="32" borderId="10" xfId="117" applyFont="1" applyFill="1" applyBorder="1" applyAlignment="1" applyProtection="1">
      <alignment horizontal="left" indent="1"/>
      <protection locked="0"/>
    </xf>
    <xf numFmtId="0" fontId="7" fillId="33" borderId="58" xfId="105" applyFont="1" applyFill="1" applyBorder="1" applyAlignment="1" applyProtection="1">
      <alignment horizontal="center" vertical="center" wrapText="1"/>
      <protection/>
    </xf>
    <xf numFmtId="0" fontId="7" fillId="33" borderId="57" xfId="105" applyFont="1" applyFill="1" applyBorder="1" applyAlignment="1" applyProtection="1">
      <alignment horizontal="center" vertical="center" wrapText="1"/>
      <protection/>
    </xf>
    <xf numFmtId="0" fontId="7" fillId="33" borderId="31" xfId="105" applyFont="1" applyFill="1" applyBorder="1" applyAlignment="1" applyProtection="1">
      <alignment horizontal="left" indent="1"/>
      <protection/>
    </xf>
    <xf numFmtId="0" fontId="7" fillId="33" borderId="28" xfId="105" applyFont="1" applyFill="1" applyBorder="1" applyAlignment="1" applyProtection="1">
      <alignment horizontal="left" indent="1"/>
      <protection/>
    </xf>
    <xf numFmtId="0" fontId="7" fillId="33" borderId="42" xfId="105" applyFont="1" applyFill="1" applyBorder="1" applyAlignment="1" applyProtection="1">
      <alignment horizontal="left" indent="1"/>
      <protection/>
    </xf>
    <xf numFmtId="0" fontId="7" fillId="33" borderId="59" xfId="105" applyFont="1" applyFill="1" applyBorder="1" applyAlignment="1" applyProtection="1">
      <alignment horizontal="left" indent="1"/>
      <protection/>
    </xf>
    <xf numFmtId="0" fontId="7" fillId="33" borderId="60" xfId="105" applyFont="1" applyFill="1" applyBorder="1" applyAlignment="1" applyProtection="1">
      <alignment horizontal="left" indent="1"/>
      <protection/>
    </xf>
    <xf numFmtId="0" fontId="7" fillId="33" borderId="61" xfId="105" applyFont="1" applyFill="1" applyBorder="1" applyAlignment="1" applyProtection="1">
      <alignment horizontal="left" indent="1"/>
      <protection/>
    </xf>
    <xf numFmtId="0" fontId="12" fillId="33" borderId="58" xfId="116" applyFont="1" applyFill="1" applyBorder="1" applyAlignment="1" applyProtection="1">
      <alignment horizontal="center" vertical="center" wrapText="1"/>
      <protection/>
    </xf>
    <xf numFmtId="0" fontId="12" fillId="33" borderId="57" xfId="116" applyFont="1" applyFill="1" applyBorder="1" applyAlignment="1" applyProtection="1">
      <alignment horizontal="center" vertical="center" wrapText="1"/>
      <protection/>
    </xf>
    <xf numFmtId="0" fontId="12" fillId="33" borderId="29" xfId="116" applyFont="1" applyFill="1" applyBorder="1" applyAlignment="1" applyProtection="1" quotePrefix="1">
      <alignment horizontal="center" vertical="center" wrapText="1"/>
      <protection/>
    </xf>
    <xf numFmtId="0" fontId="12" fillId="33" borderId="15" xfId="116" applyFont="1" applyFill="1" applyBorder="1" applyAlignment="1" applyProtection="1" quotePrefix="1">
      <alignment horizontal="center" vertical="center" wrapText="1"/>
      <protection/>
    </xf>
    <xf numFmtId="0" fontId="12" fillId="33" borderId="62" xfId="116" applyFont="1" applyFill="1" applyBorder="1" applyAlignment="1" applyProtection="1" quotePrefix="1">
      <alignment horizontal="center" vertical="center" wrapText="1"/>
      <protection/>
    </xf>
    <xf numFmtId="0" fontId="12" fillId="33" borderId="56" xfId="116" applyFont="1" applyFill="1" applyBorder="1" applyAlignment="1" applyProtection="1">
      <alignment horizontal="center" vertical="center" wrapText="1"/>
      <protection/>
    </xf>
    <xf numFmtId="0" fontId="12" fillId="33" borderId="49" xfId="116" applyFont="1" applyFill="1" applyBorder="1" applyAlignment="1" applyProtection="1">
      <alignment horizontal="center" vertical="center" wrapText="1"/>
      <protection/>
    </xf>
    <xf numFmtId="0" fontId="12" fillId="33" borderId="48" xfId="116" applyFont="1" applyFill="1" applyBorder="1" applyAlignment="1" applyProtection="1">
      <alignment horizontal="center" vertical="center" wrapText="1"/>
      <protection/>
    </xf>
    <xf numFmtId="0" fontId="2" fillId="32" borderId="10" xfId="105" applyFont="1" applyFill="1" applyBorder="1" applyAlignment="1" applyProtection="1">
      <alignment horizontal="left" indent="1"/>
      <protection locked="0"/>
    </xf>
    <xf numFmtId="0" fontId="2" fillId="32" borderId="11" xfId="105" applyFont="1" applyFill="1" applyBorder="1" applyAlignment="1" applyProtection="1">
      <alignment horizontal="left" indent="1"/>
      <protection locked="0"/>
    </xf>
    <xf numFmtId="14" fontId="2" fillId="32" borderId="11" xfId="105" applyNumberFormat="1" applyFont="1" applyFill="1" applyBorder="1" applyAlignment="1" applyProtection="1">
      <alignment horizontal="left" indent="1"/>
      <protection locked="0"/>
    </xf>
    <xf numFmtId="0" fontId="12" fillId="33" borderId="43" xfId="116" applyFont="1" applyFill="1" applyBorder="1" applyAlignment="1" applyProtection="1">
      <alignment horizontal="center" vertical="center" wrapText="1"/>
      <protection/>
    </xf>
    <xf numFmtId="0" fontId="12" fillId="33" borderId="11" xfId="116" applyFont="1" applyFill="1" applyBorder="1" applyAlignment="1" applyProtection="1">
      <alignment horizontal="center" vertical="center" wrapText="1"/>
      <protection/>
    </xf>
    <xf numFmtId="0" fontId="12" fillId="33" borderId="44" xfId="116" applyFont="1" applyFill="1" applyBorder="1" applyAlignment="1" applyProtection="1">
      <alignment horizontal="center" vertical="center" wrapText="1"/>
      <protection/>
    </xf>
    <xf numFmtId="0" fontId="12" fillId="33" borderId="50" xfId="116" applyFont="1" applyFill="1" applyBorder="1" applyAlignment="1" applyProtection="1">
      <alignment horizontal="center" vertical="center" wrapText="1"/>
      <protection/>
    </xf>
    <xf numFmtId="0" fontId="7" fillId="33" borderId="31" xfId="105" applyFont="1" applyFill="1" applyBorder="1" applyAlignment="1">
      <alignment horizontal="left" indent="1"/>
      <protection/>
    </xf>
    <xf numFmtId="0" fontId="7" fillId="33" borderId="28" xfId="105" applyFont="1" applyFill="1" applyBorder="1" applyAlignment="1">
      <alignment horizontal="left" indent="1"/>
      <protection/>
    </xf>
    <xf numFmtId="0" fontId="7" fillId="33" borderId="42" xfId="105" applyFont="1" applyFill="1" applyBorder="1" applyAlignment="1">
      <alignment horizontal="left" indent="1"/>
      <protection/>
    </xf>
    <xf numFmtId="0" fontId="7" fillId="33" borderId="59" xfId="105" applyFont="1" applyFill="1" applyBorder="1" applyAlignment="1">
      <alignment horizontal="left" indent="1"/>
      <protection/>
    </xf>
    <xf numFmtId="0" fontId="7" fillId="33" borderId="60" xfId="105" applyFont="1" applyFill="1" applyBorder="1" applyAlignment="1">
      <alignment horizontal="left" indent="1"/>
      <protection/>
    </xf>
    <xf numFmtId="0" fontId="7" fillId="33" borderId="61" xfId="105" applyFont="1" applyFill="1" applyBorder="1" applyAlignment="1">
      <alignment horizontal="left" indent="1"/>
      <protection/>
    </xf>
    <xf numFmtId="0" fontId="16" fillId="34" borderId="24"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16" fillId="34" borderId="58"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16" fillId="34" borderId="13" xfId="0" applyFont="1" applyFill="1" applyBorder="1" applyAlignment="1">
      <alignment horizontal="left" vertical="center" wrapText="1"/>
    </xf>
    <xf numFmtId="0" fontId="2" fillId="34" borderId="58"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16" fillId="34" borderId="14"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cellXfs>
  <cellStyles count="1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2 2" xfId="48"/>
    <cellStyle name="Comma 13" xfId="49"/>
    <cellStyle name="Comma 2" xfId="50"/>
    <cellStyle name="Comma 2 2" xfId="51"/>
    <cellStyle name="Comma 2 2 2" xfId="52"/>
    <cellStyle name="Comma 2 2 3" xfId="53"/>
    <cellStyle name="Comma 2 3" xfId="54"/>
    <cellStyle name="Comma 2 3 2" xfId="55"/>
    <cellStyle name="Comma 2 4" xfId="56"/>
    <cellStyle name="Comma 2 5" xfId="57"/>
    <cellStyle name="Comma 2 6" xfId="58"/>
    <cellStyle name="Comma 3" xfId="59"/>
    <cellStyle name="Comma 3 2" xfId="60"/>
    <cellStyle name="Comma 4" xfId="61"/>
    <cellStyle name="Comma 4 2" xfId="62"/>
    <cellStyle name="Comma 4 3" xfId="63"/>
    <cellStyle name="Comma 4 4" xfId="64"/>
    <cellStyle name="Comma 5" xfId="65"/>
    <cellStyle name="Comma 5 2" xfId="66"/>
    <cellStyle name="Comma 5 2 2" xfId="67"/>
    <cellStyle name="Comma 5 3" xfId="68"/>
    <cellStyle name="Comma 5 4" xfId="69"/>
    <cellStyle name="Comma 5 5" xfId="70"/>
    <cellStyle name="Comma 5 6" xfId="71"/>
    <cellStyle name="Comma 6" xfId="72"/>
    <cellStyle name="Comma 6 2" xfId="73"/>
    <cellStyle name="Comma 6 3" xfId="74"/>
    <cellStyle name="Comma 6 4" xfId="75"/>
    <cellStyle name="Comma 7" xfId="76"/>
    <cellStyle name="Comma 7 2" xfId="77"/>
    <cellStyle name="Comma 8" xfId="78"/>
    <cellStyle name="Comma 9" xfId="79"/>
    <cellStyle name="Comma 9 2" xfId="80"/>
    <cellStyle name="Currency" xfId="81"/>
    <cellStyle name="Currency [0]" xfId="82"/>
    <cellStyle name="Currency 2" xfId="83"/>
    <cellStyle name="Currency 2 2" xfId="84"/>
    <cellStyle name="Currency 2 3" xfId="85"/>
    <cellStyle name="Currency 2 4" xfId="86"/>
    <cellStyle name="Currency 3" xfId="87"/>
    <cellStyle name="Currency 3 2" xfId="88"/>
    <cellStyle name="Currency 3 3" xfId="89"/>
    <cellStyle name="Currency 4" xfId="90"/>
    <cellStyle name="Currency 5" xfId="91"/>
    <cellStyle name="Explanatory Text" xfId="92"/>
    <cellStyle name="Followed Hyperlink" xfId="93"/>
    <cellStyle name="Good" xfId="94"/>
    <cellStyle name="Heading 1" xfId="95"/>
    <cellStyle name="Heading 2" xfId="96"/>
    <cellStyle name="Heading 3" xfId="97"/>
    <cellStyle name="Heading 4" xfId="98"/>
    <cellStyle name="Hyperlink" xfId="99"/>
    <cellStyle name="Hyperlink 2" xfId="100"/>
    <cellStyle name="Hyperlink 3" xfId="101"/>
    <cellStyle name="Input" xfId="102"/>
    <cellStyle name="Linked Cell" xfId="103"/>
    <cellStyle name="Neutral" xfId="104"/>
    <cellStyle name="Normal 2" xfId="105"/>
    <cellStyle name="Normal 2 2" xfId="106"/>
    <cellStyle name="Normal 2 2 2" xfId="107"/>
    <cellStyle name="Normal 2 3" xfId="108"/>
    <cellStyle name="Normal 3" xfId="109"/>
    <cellStyle name="Normal 3 2" xfId="110"/>
    <cellStyle name="Normal 4" xfId="111"/>
    <cellStyle name="Normal 5" xfId="112"/>
    <cellStyle name="Normal 5 2" xfId="113"/>
    <cellStyle name="Normal 6" xfId="114"/>
    <cellStyle name="Normal_BPA_CSW TEST" xfId="115"/>
    <cellStyle name="Normal_DPA2" xfId="116"/>
    <cellStyle name="Normal_technology-specific" xfId="117"/>
    <cellStyle name="Note" xfId="118"/>
    <cellStyle name="Output" xfId="119"/>
    <cellStyle name="Percent" xfId="120"/>
    <cellStyle name="Percent 10" xfId="121"/>
    <cellStyle name="Percent 10 2" xfId="122"/>
    <cellStyle name="Percent 11" xfId="123"/>
    <cellStyle name="Percent 11 2" xfId="124"/>
    <cellStyle name="Percent 12" xfId="125"/>
    <cellStyle name="Percent 2" xfId="126"/>
    <cellStyle name="Percent 2 2" xfId="127"/>
    <cellStyle name="Percent 2 3" xfId="128"/>
    <cellStyle name="Percent 2 4" xfId="129"/>
    <cellStyle name="Percent 3" xfId="130"/>
    <cellStyle name="Percent 3 2" xfId="131"/>
    <cellStyle name="Percent 3 3" xfId="132"/>
    <cellStyle name="Percent 4" xfId="133"/>
    <cellStyle name="Percent 4 2" xfId="134"/>
    <cellStyle name="Percent 4 2 2" xfId="135"/>
    <cellStyle name="Percent 4 3" xfId="136"/>
    <cellStyle name="Percent 4 4" xfId="137"/>
    <cellStyle name="Percent 5" xfId="138"/>
    <cellStyle name="Percent 5 2" xfId="139"/>
    <cellStyle name="Percent 6" xfId="140"/>
    <cellStyle name="Percent 6 2" xfId="141"/>
    <cellStyle name="Percent 7" xfId="142"/>
    <cellStyle name="Percent 8" xfId="143"/>
    <cellStyle name="Percent 8 2" xfId="144"/>
    <cellStyle name="Percent 9" xfId="145"/>
    <cellStyle name="Title" xfId="146"/>
    <cellStyle name="Total" xfId="147"/>
    <cellStyle name="Warning Text" xfId="148"/>
  </cellStyles>
  <dxfs count="11">
    <dxf>
      <font>
        <color rgb="FFFF0000"/>
      </font>
    </dxf>
    <dxf>
      <font>
        <color rgb="FFFF0000"/>
      </font>
    </dxf>
    <dxf>
      <font>
        <strike val="0"/>
        <color theme="5" tint="0.3999499976634979"/>
      </font>
    </dxf>
    <dxf>
      <font>
        <color rgb="FFFF0000"/>
      </font>
    </dxf>
    <dxf>
      <font>
        <color rgb="FFFF0000"/>
      </font>
    </dxf>
    <dxf>
      <font>
        <strike val="0"/>
        <color theme="5" tint="0.3999499976634979"/>
      </font>
    </dxf>
    <dxf>
      <font>
        <strike val="0"/>
        <color theme="5" tint="0.3999499976634979"/>
      </font>
    </dxf>
    <dxf>
      <font>
        <strike val="0"/>
        <color theme="5" tint="0.3999499976634979"/>
      </font>
    </dxf>
    <dxf>
      <font>
        <color rgb="FFFF0000"/>
      </font>
    </dxf>
    <dxf>
      <font>
        <color rgb="FFFF0000"/>
      </font>
      <border/>
    </dxf>
    <dxf>
      <font>
        <strike val="0"/>
        <color theme="5" tint="0.399949997663497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02"/>
  <sheetViews>
    <sheetView zoomScalePageLayoutView="0" workbookViewId="0" topLeftCell="A1">
      <selection activeCell="C48" sqref="C48"/>
    </sheetView>
  </sheetViews>
  <sheetFormatPr defaultColWidth="9.140625" defaultRowHeight="12.75" customHeight="1"/>
  <cols>
    <col min="1" max="1" width="95.140625" style="42" customWidth="1"/>
    <col min="2" max="16384" width="9.140625" style="22" customWidth="1"/>
  </cols>
  <sheetData>
    <row r="1" ht="18" customHeight="1">
      <c r="A1" s="23" t="s">
        <v>42</v>
      </c>
    </row>
    <row r="2" ht="15.75" customHeight="1">
      <c r="A2" s="24" t="s">
        <v>121</v>
      </c>
    </row>
    <row r="3" ht="12.75" customHeight="1" thickBot="1">
      <c r="A3" s="54"/>
    </row>
    <row r="4" ht="12.75" customHeight="1" thickTop="1">
      <c r="A4" s="25"/>
    </row>
    <row r="5" ht="12.75" customHeight="1">
      <c r="A5" s="25" t="s">
        <v>115</v>
      </c>
    </row>
    <row r="6" ht="12.75" customHeight="1">
      <c r="A6" s="55" t="s">
        <v>116</v>
      </c>
    </row>
    <row r="7" ht="12.75" customHeight="1">
      <c r="A7" s="55" t="s">
        <v>117</v>
      </c>
    </row>
    <row r="8" ht="12.75" customHeight="1">
      <c r="A8" s="55" t="s">
        <v>118</v>
      </c>
    </row>
    <row r="9" ht="12.75" customHeight="1">
      <c r="A9" s="55" t="s">
        <v>120</v>
      </c>
    </row>
    <row r="10" ht="12.75" customHeight="1" thickBot="1">
      <c r="A10" s="56"/>
    </row>
    <row r="11" ht="12.75" customHeight="1" thickTop="1">
      <c r="A11" s="25"/>
    </row>
    <row r="12" ht="12.75" customHeight="1">
      <c r="A12" s="25" t="s">
        <v>66</v>
      </c>
    </row>
    <row r="13" ht="12.75" customHeight="1">
      <c r="A13" s="27" t="s">
        <v>70</v>
      </c>
    </row>
    <row r="14" ht="12.75" customHeight="1">
      <c r="A14" s="52" t="s">
        <v>113</v>
      </c>
    </row>
    <row r="15" ht="12.75" customHeight="1">
      <c r="A15" s="41" t="s">
        <v>461</v>
      </c>
    </row>
    <row r="16" ht="12.75" customHeight="1">
      <c r="A16" s="57"/>
    </row>
    <row r="18" ht="12.75" customHeight="1">
      <c r="A18" s="25" t="s">
        <v>67</v>
      </c>
    </row>
    <row r="19" ht="12.75" customHeight="1">
      <c r="A19" s="43" t="s">
        <v>462</v>
      </c>
    </row>
    <row r="20" ht="12.75" customHeight="1">
      <c r="A20" s="28"/>
    </row>
    <row r="21" ht="12.75" customHeight="1">
      <c r="A21" s="44" t="s">
        <v>68</v>
      </c>
    </row>
    <row r="22" ht="12.75" customHeight="1">
      <c r="A22" s="45" t="s">
        <v>114</v>
      </c>
    </row>
    <row r="23" ht="12.75" customHeight="1">
      <c r="A23" s="45"/>
    </row>
    <row r="24" ht="12.75" customHeight="1">
      <c r="A24" s="44" t="s">
        <v>126</v>
      </c>
    </row>
    <row r="25" ht="12.75" customHeight="1">
      <c r="A25" s="53" t="s">
        <v>127</v>
      </c>
    </row>
    <row r="26" ht="12.75" customHeight="1">
      <c r="A26" s="45"/>
    </row>
    <row r="27" ht="12.75" customHeight="1">
      <c r="A27" s="44" t="s">
        <v>463</v>
      </c>
    </row>
    <row r="28" ht="12.75" customHeight="1">
      <c r="A28" s="244" t="s">
        <v>475</v>
      </c>
    </row>
    <row r="29" ht="12.75" customHeight="1">
      <c r="A29" s="244"/>
    </row>
    <row r="30" ht="12.75" customHeight="1">
      <c r="A30" s="244"/>
    </row>
    <row r="31" ht="12.75" customHeight="1">
      <c r="A31" s="244"/>
    </row>
    <row r="32" ht="12.75" customHeight="1">
      <c r="A32" s="244"/>
    </row>
    <row r="33" ht="12.75" customHeight="1">
      <c r="A33" s="244"/>
    </row>
    <row r="34" ht="12.75" customHeight="1">
      <c r="A34" s="88"/>
    </row>
    <row r="35" ht="12.75" customHeight="1">
      <c r="A35" s="244" t="s">
        <v>482</v>
      </c>
    </row>
    <row r="36" ht="12.75" customHeight="1">
      <c r="A36" s="244"/>
    </row>
    <row r="37" ht="12.75" customHeight="1">
      <c r="A37" s="244"/>
    </row>
    <row r="38" ht="12.75" customHeight="1">
      <c r="A38" s="244"/>
    </row>
    <row r="39" ht="12.75" customHeight="1">
      <c r="A39" s="244"/>
    </row>
    <row r="40" ht="13.5" customHeight="1">
      <c r="A40" s="89"/>
    </row>
    <row r="41" s="204" customFormat="1" ht="12.75" customHeight="1">
      <c r="A41" s="206" t="s">
        <v>524</v>
      </c>
    </row>
    <row r="42" s="204" customFormat="1" ht="12.75" customHeight="1">
      <c r="A42" s="244" t="s">
        <v>525</v>
      </c>
    </row>
    <row r="43" s="204" customFormat="1" ht="12.75" customHeight="1">
      <c r="A43" s="244"/>
    </row>
    <row r="44" s="204" customFormat="1" ht="12.75" customHeight="1">
      <c r="A44" s="244"/>
    </row>
    <row r="45" s="204" customFormat="1" ht="12.75" customHeight="1">
      <c r="A45" s="205"/>
    </row>
    <row r="46" ht="12.75" customHeight="1">
      <c r="A46" s="206" t="s">
        <v>521</v>
      </c>
    </row>
    <row r="47" ht="12.75" customHeight="1">
      <c r="A47" s="244" t="s">
        <v>476</v>
      </c>
    </row>
    <row r="48" ht="12.75" customHeight="1">
      <c r="A48" s="244"/>
    </row>
    <row r="49" ht="12.75" customHeight="1">
      <c r="A49" s="244"/>
    </row>
    <row r="50" ht="12.75" customHeight="1">
      <c r="A50" s="244"/>
    </row>
    <row r="51" ht="12.75" customHeight="1">
      <c r="A51" s="89"/>
    </row>
    <row r="52" ht="12.75" customHeight="1">
      <c r="A52" s="244" t="s">
        <v>477</v>
      </c>
    </row>
    <row r="53" ht="12.75" customHeight="1">
      <c r="A53" s="244"/>
    </row>
    <row r="54" ht="12.75" customHeight="1">
      <c r="A54" s="244"/>
    </row>
    <row r="55" ht="15.75" customHeight="1">
      <c r="A55" s="244"/>
    </row>
    <row r="56" ht="15.75" customHeight="1">
      <c r="A56" s="244"/>
    </row>
    <row r="57" ht="15.75" customHeight="1">
      <c r="A57" s="244"/>
    </row>
    <row r="58" ht="12.75" customHeight="1">
      <c r="A58" s="206" t="s">
        <v>522</v>
      </c>
    </row>
    <row r="59" ht="12.75" customHeight="1">
      <c r="A59" s="242" t="s">
        <v>478</v>
      </c>
    </row>
    <row r="60" ht="12.75" customHeight="1">
      <c r="A60" s="242"/>
    </row>
    <row r="61" ht="12.75" customHeight="1">
      <c r="A61" s="87" t="s">
        <v>479</v>
      </c>
    </row>
    <row r="62" ht="12.75" customHeight="1">
      <c r="A62" s="242" t="s">
        <v>480</v>
      </c>
    </row>
    <row r="63" ht="12.75" customHeight="1">
      <c r="A63" s="242"/>
    </row>
    <row r="64" ht="12.75" customHeight="1">
      <c r="A64" s="242" t="s">
        <v>481</v>
      </c>
    </row>
    <row r="65" ht="12.75" customHeight="1">
      <c r="A65" s="242"/>
    </row>
    <row r="66" ht="12.75" customHeight="1">
      <c r="A66" s="84"/>
    </row>
    <row r="67" ht="12.75" customHeight="1">
      <c r="A67" s="206" t="s">
        <v>523</v>
      </c>
    </row>
    <row r="68" s="48" customFormat="1" ht="12.75" customHeight="1">
      <c r="A68" s="242" t="s">
        <v>78</v>
      </c>
    </row>
    <row r="69" s="50" customFormat="1" ht="12.75" customHeight="1">
      <c r="A69" s="242"/>
    </row>
    <row r="70" ht="12.75" customHeight="1">
      <c r="A70" s="58"/>
    </row>
    <row r="71" ht="12.75" customHeight="1">
      <c r="A71" s="46"/>
    </row>
    <row r="72" ht="12.75" customHeight="1">
      <c r="A72" s="25" t="s">
        <v>119</v>
      </c>
    </row>
    <row r="73" ht="12.75" customHeight="1">
      <c r="A73" s="243" t="s">
        <v>483</v>
      </c>
    </row>
    <row r="74" ht="12.75" customHeight="1">
      <c r="A74" s="243"/>
    </row>
    <row r="75" ht="12.75" customHeight="1">
      <c r="A75" s="243"/>
    </row>
    <row r="76" ht="12.75" customHeight="1">
      <c r="A76" s="243"/>
    </row>
    <row r="77" ht="12.75" customHeight="1">
      <c r="A77" s="243"/>
    </row>
    <row r="78" ht="12.75" customHeight="1">
      <c r="A78" s="243"/>
    </row>
    <row r="79" ht="12.75" customHeight="1">
      <c r="A79" s="243"/>
    </row>
    <row r="80" ht="12.75" customHeight="1">
      <c r="A80" s="243"/>
    </row>
    <row r="81" ht="12.75" customHeight="1">
      <c r="A81" s="243"/>
    </row>
    <row r="82" ht="12.75" customHeight="1">
      <c r="A82" s="243"/>
    </row>
    <row r="83" ht="12.75" customHeight="1">
      <c r="A83" s="243"/>
    </row>
    <row r="84" ht="12.75" customHeight="1">
      <c r="A84" s="243"/>
    </row>
    <row r="85" ht="12.75" customHeight="1">
      <c r="A85" s="243"/>
    </row>
    <row r="86" ht="12.75" customHeight="1">
      <c r="A86" s="243"/>
    </row>
    <row r="87" ht="12.75" customHeight="1">
      <c r="A87" s="243"/>
    </row>
    <row r="88" ht="12.75" customHeight="1">
      <c r="A88" s="51" t="s">
        <v>106</v>
      </c>
    </row>
    <row r="89" ht="12.75" customHeight="1">
      <c r="A89" s="51" t="s">
        <v>107</v>
      </c>
    </row>
    <row r="90" ht="12.75" customHeight="1">
      <c r="A90" s="51" t="s">
        <v>108</v>
      </c>
    </row>
    <row r="91" ht="12.75" customHeight="1">
      <c r="A91" s="51" t="s">
        <v>109</v>
      </c>
    </row>
    <row r="92" spans="1:3" ht="12.75" customHeight="1">
      <c r="A92" s="51" t="s">
        <v>110</v>
      </c>
      <c r="C92" s="22" t="s">
        <v>495</v>
      </c>
    </row>
    <row r="93" ht="12.75" customHeight="1">
      <c r="A93" s="51" t="s">
        <v>496</v>
      </c>
    </row>
    <row r="94" ht="12.75" customHeight="1">
      <c r="A94" s="51" t="s">
        <v>111</v>
      </c>
    </row>
    <row r="95" ht="12.75" customHeight="1">
      <c r="A95" s="51" t="s">
        <v>112</v>
      </c>
    </row>
    <row r="96" ht="12.75" customHeight="1">
      <c r="A96" s="59"/>
    </row>
    <row r="97" ht="12.75" customHeight="1">
      <c r="A97" s="27"/>
    </row>
    <row r="98" ht="12.75" customHeight="1">
      <c r="A98" s="47" t="s">
        <v>69</v>
      </c>
    </row>
    <row r="99" ht="12.75" customHeight="1">
      <c r="A99" s="243" t="s">
        <v>128</v>
      </c>
    </row>
    <row r="100" ht="12.75" customHeight="1">
      <c r="A100" s="243"/>
    </row>
    <row r="101" ht="12.75" customHeight="1" thickBot="1">
      <c r="A101" s="64"/>
    </row>
    <row r="102" ht="12.75" customHeight="1" thickTop="1">
      <c r="A102" s="26"/>
    </row>
  </sheetData>
  <sheetProtection/>
  <mergeCells count="11">
    <mergeCell ref="A42:A44"/>
    <mergeCell ref="A68:A69"/>
    <mergeCell ref="A73:A87"/>
    <mergeCell ref="A99:A100"/>
    <mergeCell ref="A59:A60"/>
    <mergeCell ref="A28:A33"/>
    <mergeCell ref="A35:A39"/>
    <mergeCell ref="A47:A50"/>
    <mergeCell ref="A52:A57"/>
    <mergeCell ref="A64:A65"/>
    <mergeCell ref="A62:A63"/>
  </mergeCells>
  <hyperlinks>
    <hyperlink ref="A21" location="Manual" display="(1) Manual"/>
    <hyperlink ref="A67" location="Glossary" display="(7)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6" location="'VFD Form'!A1" display="(5) VFD Form"/>
    <hyperlink ref="A58" location="Summary!A1" display="(6) Summary"/>
    <hyperlink ref="A41" location="'Motor Custom Input'!A1" display="(4) Motor Custom Inpu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9"/>
  <sheetViews>
    <sheetView zoomScalePageLayoutView="0" workbookViewId="0" topLeftCell="A19">
      <selection activeCell="E41" sqref="E41"/>
    </sheetView>
  </sheetViews>
  <sheetFormatPr defaultColWidth="9.140625" defaultRowHeight="12.75" customHeight="1"/>
  <cols>
    <col min="1" max="1" width="3.421875" style="62" customWidth="1"/>
    <col min="2" max="2" width="92.57421875" style="62" customWidth="1"/>
    <col min="3" max="16384" width="9.140625" style="62" customWidth="1"/>
  </cols>
  <sheetData>
    <row r="1" spans="1:2" ht="18" customHeight="1">
      <c r="A1" s="246" t="s">
        <v>122</v>
      </c>
      <c r="B1" s="246"/>
    </row>
    <row r="2" spans="1:2" ht="15.75" customHeight="1">
      <c r="A2" s="247" t="s">
        <v>123</v>
      </c>
      <c r="B2" s="247"/>
    </row>
    <row r="4" spans="1:2" ht="12.75" customHeight="1">
      <c r="A4" s="60" t="s">
        <v>124</v>
      </c>
      <c r="B4" s="63"/>
    </row>
    <row r="5" spans="1:2" ht="12.75" customHeight="1">
      <c r="A5" s="81" t="s">
        <v>165</v>
      </c>
      <c r="B5" s="63" t="s">
        <v>182</v>
      </c>
    </row>
    <row r="6" spans="1:2" ht="12.75" customHeight="1">
      <c r="A6" s="63"/>
      <c r="B6" s="63"/>
    </row>
    <row r="7" spans="1:2" ht="12.75" customHeight="1">
      <c r="A7" s="60" t="s">
        <v>125</v>
      </c>
      <c r="B7" s="63"/>
    </row>
    <row r="8" spans="1:2" ht="12.75" customHeight="1">
      <c r="A8" s="81" t="s">
        <v>165</v>
      </c>
      <c r="B8" s="63" t="s">
        <v>179</v>
      </c>
    </row>
    <row r="9" spans="1:2" ht="12.75" customHeight="1">
      <c r="A9" s="81" t="s">
        <v>166</v>
      </c>
      <c r="B9" s="61" t="s">
        <v>180</v>
      </c>
    </row>
    <row r="10" spans="1:2" ht="12.75" customHeight="1">
      <c r="A10" s="81" t="s">
        <v>167</v>
      </c>
      <c r="B10" s="61" t="s">
        <v>181</v>
      </c>
    </row>
    <row r="11" spans="1:2" ht="12.75" customHeight="1">
      <c r="A11" s="60"/>
      <c r="B11" s="61"/>
    </row>
    <row r="12" spans="1:2" ht="12.75" customHeight="1">
      <c r="A12" s="60" t="s">
        <v>183</v>
      </c>
      <c r="B12" s="61"/>
    </row>
    <row r="13" spans="1:2" ht="12.75" customHeight="1">
      <c r="A13" s="81" t="s">
        <v>165</v>
      </c>
      <c r="B13" s="63" t="s">
        <v>177</v>
      </c>
    </row>
    <row r="14" spans="1:2" ht="12.75" customHeight="1">
      <c r="A14" s="81" t="s">
        <v>166</v>
      </c>
      <c r="B14" s="248" t="s">
        <v>178</v>
      </c>
    </row>
    <row r="15" spans="1:2" ht="12.75" customHeight="1">
      <c r="A15" s="81"/>
      <c r="B15" s="248"/>
    </row>
    <row r="16" spans="1:2" ht="12.75" customHeight="1">
      <c r="A16" s="81" t="s">
        <v>167</v>
      </c>
      <c r="B16" s="248" t="s">
        <v>176</v>
      </c>
    </row>
    <row r="17" spans="1:2" ht="12.75" customHeight="1">
      <c r="A17" s="81"/>
      <c r="B17" s="248"/>
    </row>
    <row r="18" spans="1:2" ht="12.75" customHeight="1">
      <c r="A18" s="81" t="s">
        <v>168</v>
      </c>
      <c r="B18" s="61" t="s">
        <v>175</v>
      </c>
    </row>
    <row r="19" spans="1:2" ht="12.75" customHeight="1">
      <c r="A19" s="81" t="s">
        <v>169</v>
      </c>
      <c r="B19" s="61" t="s">
        <v>173</v>
      </c>
    </row>
    <row r="20" spans="1:2" ht="12.75" customHeight="1">
      <c r="A20" s="81" t="s">
        <v>170</v>
      </c>
      <c r="B20" s="248" t="s">
        <v>174</v>
      </c>
    </row>
    <row r="21" spans="1:2" ht="12.75" customHeight="1">
      <c r="A21" s="81"/>
      <c r="B21" s="248"/>
    </row>
    <row r="22" spans="1:2" ht="12.75" customHeight="1">
      <c r="A22" s="81"/>
      <c r="B22" s="248"/>
    </row>
    <row r="23" spans="1:2" ht="12.75" customHeight="1">
      <c r="A23" s="81" t="s">
        <v>171</v>
      </c>
      <c r="B23" s="63" t="s">
        <v>172</v>
      </c>
    </row>
    <row r="24" spans="1:2" ht="12.75" customHeight="1">
      <c r="A24" s="63"/>
      <c r="B24" s="63"/>
    </row>
    <row r="25" spans="1:2" ht="12.75" customHeight="1">
      <c r="A25" s="60" t="s">
        <v>186</v>
      </c>
      <c r="B25" s="63"/>
    </row>
    <row r="26" spans="1:2" ht="12.75" customHeight="1">
      <c r="A26" s="81" t="s">
        <v>165</v>
      </c>
      <c r="B26" s="63" t="s">
        <v>187</v>
      </c>
    </row>
    <row r="27" spans="1:2" ht="12.75" customHeight="1">
      <c r="A27" s="81" t="s">
        <v>166</v>
      </c>
      <c r="B27" s="249" t="s">
        <v>188</v>
      </c>
    </row>
    <row r="28" ht="12.75" customHeight="1">
      <c r="B28" s="249"/>
    </row>
    <row r="29" spans="1:2" ht="12.75" customHeight="1">
      <c r="A29" s="81" t="s">
        <v>167</v>
      </c>
      <c r="B29" s="63" t="s">
        <v>208</v>
      </c>
    </row>
    <row r="30" spans="1:2" ht="12.75" customHeight="1">
      <c r="A30" s="81" t="s">
        <v>168</v>
      </c>
      <c r="B30" s="63" t="s">
        <v>209</v>
      </c>
    </row>
    <row r="32" spans="1:2" ht="12.75" customHeight="1">
      <c r="A32" s="85" t="s">
        <v>210</v>
      </c>
      <c r="B32" s="86"/>
    </row>
    <row r="33" spans="1:2" ht="12.75" customHeight="1">
      <c r="A33" s="81" t="s">
        <v>165</v>
      </c>
      <c r="B33" s="63" t="s">
        <v>471</v>
      </c>
    </row>
    <row r="34" spans="1:2" ht="12.75" customHeight="1">
      <c r="A34" s="81" t="s">
        <v>166</v>
      </c>
      <c r="B34" s="82" t="s">
        <v>473</v>
      </c>
    </row>
    <row r="35" spans="1:2" ht="12.75" customHeight="1">
      <c r="A35" s="81" t="s">
        <v>167</v>
      </c>
      <c r="B35" s="63" t="s">
        <v>474</v>
      </c>
    </row>
    <row r="36" spans="1:2" ht="12.75" customHeight="1">
      <c r="A36" s="81" t="s">
        <v>167</v>
      </c>
      <c r="B36" s="61" t="s">
        <v>472</v>
      </c>
    </row>
    <row r="38" spans="1:2" ht="12.75" customHeight="1">
      <c r="A38" s="85" t="s">
        <v>488</v>
      </c>
      <c r="B38" s="86"/>
    </row>
    <row r="39" spans="1:2" ht="12.75" customHeight="1">
      <c r="A39" s="81" t="s">
        <v>165</v>
      </c>
      <c r="B39" s="63" t="s">
        <v>487</v>
      </c>
    </row>
    <row r="41" spans="1:2" ht="12.75" customHeight="1">
      <c r="A41" s="85" t="s">
        <v>489</v>
      </c>
      <c r="B41" s="86"/>
    </row>
    <row r="42" spans="1:2" ht="12.75" customHeight="1">
      <c r="A42" s="81" t="s">
        <v>165</v>
      </c>
      <c r="B42" s="245" t="s">
        <v>490</v>
      </c>
    </row>
    <row r="43" ht="12.75" customHeight="1">
      <c r="B43" s="245"/>
    </row>
    <row r="44" ht="12.75" customHeight="1">
      <c r="B44" s="90"/>
    </row>
    <row r="45" spans="1:3" ht="12.75" customHeight="1">
      <c r="A45" s="241" t="s">
        <v>531</v>
      </c>
      <c r="B45" s="86"/>
      <c r="C45" s="62" t="s">
        <v>495</v>
      </c>
    </row>
    <row r="46" spans="1:2" ht="12.75" customHeight="1">
      <c r="A46" s="81" t="s">
        <v>165</v>
      </c>
      <c r="B46" s="90" t="s">
        <v>527</v>
      </c>
    </row>
    <row r="47" spans="1:2" ht="12.75" customHeight="1">
      <c r="A47" s="224" t="s">
        <v>166</v>
      </c>
      <c r="B47" s="226" t="s">
        <v>529</v>
      </c>
    </row>
    <row r="48" spans="1:2" ht="12.75" customHeight="1">
      <c r="A48" s="224" t="s">
        <v>167</v>
      </c>
      <c r="B48" s="226" t="s">
        <v>526</v>
      </c>
    </row>
    <row r="49" spans="1:2" ht="12.75" customHeight="1">
      <c r="A49" s="224" t="s">
        <v>168</v>
      </c>
      <c r="B49" s="217" t="s">
        <v>530</v>
      </c>
    </row>
  </sheetData>
  <sheetProtection/>
  <mergeCells count="7">
    <mergeCell ref="B42:B43"/>
    <mergeCell ref="A1:B1"/>
    <mergeCell ref="A2:B2"/>
    <mergeCell ref="B14:B15"/>
    <mergeCell ref="B16:B17"/>
    <mergeCell ref="B20:B22"/>
    <mergeCell ref="B27:B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T196"/>
  <sheetViews>
    <sheetView tabSelected="1" zoomScale="70" zoomScaleNormal="70" zoomScaleSheetLayoutView="100" zoomScalePageLayoutView="0" workbookViewId="0" topLeftCell="A4">
      <selection activeCell="M44" sqref="M44"/>
    </sheetView>
  </sheetViews>
  <sheetFormatPr defaultColWidth="9.140625" defaultRowHeight="15"/>
  <cols>
    <col min="1" max="1" width="6.7109375" style="117" customWidth="1"/>
    <col min="2" max="3" width="15.28125" style="117" customWidth="1"/>
    <col min="4" max="4" width="16.140625" style="117" customWidth="1"/>
    <col min="5" max="5" width="15.7109375" style="117" customWidth="1"/>
    <col min="6" max="8" width="18.00390625" style="117" customWidth="1"/>
    <col min="9" max="9" width="15.7109375" style="117" customWidth="1"/>
    <col min="10" max="10" width="23.00390625" style="117" customWidth="1"/>
    <col min="11" max="12" width="15.7109375" style="117" customWidth="1"/>
    <col min="13" max="13" width="16.7109375" style="117" customWidth="1"/>
    <col min="14" max="21" width="15.7109375" style="117" customWidth="1"/>
    <col min="22" max="22" width="12.7109375" style="117" customWidth="1"/>
    <col min="23" max="23" width="9.140625" style="117" customWidth="1"/>
    <col min="24" max="24" width="8.140625" style="117" bestFit="1" customWidth="1"/>
    <col min="25" max="25" width="29.8515625" style="117" customWidth="1"/>
    <col min="26" max="26" width="9.140625" style="117" customWidth="1"/>
    <col min="27" max="33" width="12.7109375" style="117" customWidth="1"/>
    <col min="34" max="34" width="9.140625" style="117" customWidth="1"/>
    <col min="35" max="41" width="12.7109375" style="117" customWidth="1"/>
    <col min="42" max="42" width="9.140625" style="117" customWidth="1"/>
    <col min="43" max="44" width="6.140625" style="117" customWidth="1"/>
    <col min="45" max="45" width="18.28125" style="117" customWidth="1"/>
    <col min="46" max="16384" width="9.140625" style="117" customWidth="1"/>
  </cols>
  <sheetData>
    <row r="1" spans="1:17" ht="62.25" customHeight="1">
      <c r="A1" s="183" t="s">
        <v>217</v>
      </c>
      <c r="D1" s="116"/>
      <c r="E1" s="116"/>
      <c r="F1" s="116"/>
      <c r="G1" s="116"/>
      <c r="H1" s="115" t="s">
        <v>27</v>
      </c>
      <c r="I1" s="184"/>
      <c r="J1" s="184" t="s">
        <v>212</v>
      </c>
      <c r="L1" s="114"/>
      <c r="M1" s="114"/>
      <c r="N1" s="114"/>
      <c r="O1" s="114"/>
      <c r="P1" s="114"/>
      <c r="Q1" s="113"/>
    </row>
    <row r="2" spans="1:19" ht="24.75" customHeight="1" thickBot="1">
      <c r="A2" s="192" t="s">
        <v>34</v>
      </c>
      <c r="B2" s="112"/>
      <c r="C2" s="283"/>
      <c r="D2" s="283"/>
      <c r="E2" s="283"/>
      <c r="F2" s="111"/>
      <c r="G2" s="111"/>
      <c r="H2" s="192" t="s">
        <v>1</v>
      </c>
      <c r="I2" s="110"/>
      <c r="J2" s="109"/>
      <c r="K2" s="266"/>
      <c r="L2" s="266"/>
      <c r="M2" s="266"/>
      <c r="Q2" s="114"/>
      <c r="R2" s="114"/>
      <c r="S2" s="114"/>
    </row>
    <row r="3" spans="1:19" ht="24.75" customHeight="1" thickBot="1">
      <c r="A3" s="108" t="s">
        <v>35</v>
      </c>
      <c r="B3" s="112"/>
      <c r="C3" s="284"/>
      <c r="D3" s="284"/>
      <c r="E3" s="284"/>
      <c r="F3" s="111"/>
      <c r="G3" s="111"/>
      <c r="H3" s="191" t="s">
        <v>2</v>
      </c>
      <c r="I3" s="107"/>
      <c r="J3" s="107"/>
      <c r="K3" s="266"/>
      <c r="L3" s="266"/>
      <c r="M3" s="266"/>
      <c r="Q3" s="114"/>
      <c r="R3" s="114"/>
      <c r="S3" s="114"/>
    </row>
    <row r="4" spans="1:19" ht="24.75" customHeight="1" thickBot="1">
      <c r="A4" s="108" t="s">
        <v>36</v>
      </c>
      <c r="B4" s="112"/>
      <c r="C4" s="284"/>
      <c r="D4" s="284"/>
      <c r="E4" s="284"/>
      <c r="F4" s="111"/>
      <c r="G4" s="111" t="s">
        <v>495</v>
      </c>
      <c r="H4" s="191" t="s">
        <v>3</v>
      </c>
      <c r="I4" s="106"/>
      <c r="J4" s="106"/>
      <c r="K4" s="266"/>
      <c r="L4" s="266"/>
      <c r="M4" s="266"/>
      <c r="Q4" s="114"/>
      <c r="R4" s="114"/>
      <c r="S4" s="114"/>
    </row>
    <row r="5" spans="1:17" ht="24.75" customHeight="1" thickBot="1">
      <c r="A5" s="190" t="s">
        <v>56</v>
      </c>
      <c r="B5" s="112"/>
      <c r="C5" s="284"/>
      <c r="D5" s="284"/>
      <c r="E5" s="284"/>
      <c r="F5" s="111"/>
      <c r="G5" s="111"/>
      <c r="H5" s="191" t="s">
        <v>4</v>
      </c>
      <c r="I5" s="106"/>
      <c r="J5" s="106"/>
      <c r="K5" s="266"/>
      <c r="L5" s="266"/>
      <c r="M5" s="266"/>
      <c r="Q5" s="114"/>
    </row>
    <row r="6" spans="1:17" ht="24.75" customHeight="1" thickBot="1">
      <c r="A6" s="190" t="s">
        <v>129</v>
      </c>
      <c r="B6" s="112"/>
      <c r="C6" s="285"/>
      <c r="D6" s="284"/>
      <c r="E6" s="284"/>
      <c r="F6" s="185"/>
      <c r="G6" s="185"/>
      <c r="H6" s="191" t="s">
        <v>158</v>
      </c>
      <c r="I6" s="106"/>
      <c r="J6" s="106"/>
      <c r="K6" s="266"/>
      <c r="L6" s="266"/>
      <c r="M6" s="266"/>
      <c r="N6" s="185"/>
      <c r="O6" s="185"/>
      <c r="P6" s="185"/>
      <c r="Q6" s="114"/>
    </row>
    <row r="7" spans="4:19" ht="18.75" customHeight="1">
      <c r="D7" s="105"/>
      <c r="E7" s="185"/>
      <c r="F7" s="185"/>
      <c r="G7" s="185"/>
      <c r="H7" s="185"/>
      <c r="I7" s="185"/>
      <c r="J7" s="185"/>
      <c r="K7" s="185"/>
      <c r="L7" s="114"/>
      <c r="N7" s="104"/>
      <c r="P7" s="104"/>
      <c r="Q7" s="104"/>
      <c r="R7" s="104"/>
      <c r="S7" s="103"/>
    </row>
    <row r="8" spans="1:21" ht="21.75" customHeight="1" thickBot="1">
      <c r="A8" s="102" t="s">
        <v>40</v>
      </c>
      <c r="D8" s="101"/>
      <c r="E8" s="101"/>
      <c r="F8" s="101"/>
      <c r="G8" s="101"/>
      <c r="H8" s="101"/>
      <c r="I8" s="101"/>
      <c r="J8" s="101"/>
      <c r="K8" s="101"/>
      <c r="L8" s="100"/>
      <c r="M8" s="99"/>
      <c r="N8" s="99"/>
      <c r="O8" s="98"/>
      <c r="P8" s="99"/>
      <c r="Q8" s="99"/>
      <c r="R8" s="99"/>
      <c r="S8" s="99"/>
      <c r="T8" s="99"/>
      <c r="U8" s="99"/>
    </row>
    <row r="9" spans="2:21" ht="21.75" customHeight="1" thickBot="1">
      <c r="B9" s="97"/>
      <c r="C9" s="97"/>
      <c r="D9" s="97"/>
      <c r="E9" s="97"/>
      <c r="F9" s="97"/>
      <c r="G9" s="97"/>
      <c r="H9" s="97"/>
      <c r="I9" s="97"/>
      <c r="J9" s="253" t="s">
        <v>5</v>
      </c>
      <c r="K9" s="254"/>
      <c r="L9" s="254"/>
      <c r="M9" s="254"/>
      <c r="N9" s="254"/>
      <c r="O9" s="255"/>
      <c r="P9" s="253" t="s">
        <v>6</v>
      </c>
      <c r="Q9" s="254"/>
      <c r="R9" s="254"/>
      <c r="S9" s="254"/>
      <c r="T9" s="254"/>
      <c r="U9" s="255"/>
    </row>
    <row r="10" spans="1:21" ht="21.75" customHeight="1" thickBot="1">
      <c r="A10" s="277" t="s">
        <v>28</v>
      </c>
      <c r="B10" s="259" t="s">
        <v>7</v>
      </c>
      <c r="C10" s="263" t="s">
        <v>23</v>
      </c>
      <c r="D10" s="263" t="s">
        <v>8</v>
      </c>
      <c r="E10" s="263" t="s">
        <v>9</v>
      </c>
      <c r="F10" s="280" t="s">
        <v>65</v>
      </c>
      <c r="G10" s="263" t="s">
        <v>507</v>
      </c>
      <c r="H10" s="263" t="s">
        <v>508</v>
      </c>
      <c r="I10" s="250" t="s">
        <v>51</v>
      </c>
      <c r="J10" s="256" t="s">
        <v>10</v>
      </c>
      <c r="K10" s="263" t="s">
        <v>11</v>
      </c>
      <c r="L10" s="263" t="s">
        <v>12</v>
      </c>
      <c r="M10" s="263" t="s">
        <v>14</v>
      </c>
      <c r="N10" s="263" t="s">
        <v>79</v>
      </c>
      <c r="O10" s="250" t="s">
        <v>13</v>
      </c>
      <c r="P10" s="96" t="s">
        <v>15</v>
      </c>
      <c r="Q10" s="95"/>
      <c r="R10" s="95"/>
      <c r="S10" s="95"/>
      <c r="T10" s="96" t="s">
        <v>16</v>
      </c>
      <c r="U10" s="94"/>
    </row>
    <row r="11" spans="1:43" ht="21.75" customHeight="1">
      <c r="A11" s="278"/>
      <c r="B11" s="260"/>
      <c r="C11" s="265"/>
      <c r="D11" s="267"/>
      <c r="E11" s="275"/>
      <c r="F11" s="265"/>
      <c r="G11" s="265"/>
      <c r="H11" s="265"/>
      <c r="I11" s="281"/>
      <c r="J11" s="257"/>
      <c r="K11" s="267"/>
      <c r="L11" s="267"/>
      <c r="M11" s="265"/>
      <c r="N11" s="265"/>
      <c r="O11" s="252"/>
      <c r="P11" s="256" t="s">
        <v>131</v>
      </c>
      <c r="Q11" s="263" t="s">
        <v>130</v>
      </c>
      <c r="R11" s="263" t="s">
        <v>17</v>
      </c>
      <c r="S11" s="250" t="s">
        <v>18</v>
      </c>
      <c r="T11" s="256" t="s">
        <v>130</v>
      </c>
      <c r="U11" s="250" t="s">
        <v>18</v>
      </c>
      <c r="AA11" s="117" t="s">
        <v>505</v>
      </c>
      <c r="AI11" s="117" t="s">
        <v>506</v>
      </c>
      <c r="AQ11" s="117" t="s">
        <v>52</v>
      </c>
    </row>
    <row r="12" spans="1:26" ht="21.75" customHeight="1" thickBot="1">
      <c r="A12" s="279"/>
      <c r="B12" s="261"/>
      <c r="C12" s="264"/>
      <c r="D12" s="268"/>
      <c r="E12" s="276"/>
      <c r="F12" s="264"/>
      <c r="G12" s="264"/>
      <c r="H12" s="264"/>
      <c r="I12" s="282"/>
      <c r="J12" s="258"/>
      <c r="K12" s="268"/>
      <c r="L12" s="268"/>
      <c r="M12" s="264"/>
      <c r="N12" s="264"/>
      <c r="O12" s="251"/>
      <c r="P12" s="262"/>
      <c r="Q12" s="264"/>
      <c r="R12" s="264"/>
      <c r="S12" s="251"/>
      <c r="T12" s="262"/>
      <c r="U12" s="251"/>
      <c r="Z12" s="104"/>
    </row>
    <row r="13" spans="1:46" ht="15.75" customHeight="1">
      <c r="A13" s="93" t="s">
        <v>29</v>
      </c>
      <c r="B13" s="92" t="s">
        <v>528</v>
      </c>
      <c r="C13" s="118" t="s">
        <v>400</v>
      </c>
      <c r="D13" s="119">
        <v>2</v>
      </c>
      <c r="E13" s="120">
        <v>0.75</v>
      </c>
      <c r="F13" s="121" t="s">
        <v>25</v>
      </c>
      <c r="G13" s="121" t="s">
        <v>24</v>
      </c>
      <c r="H13" s="121" t="s">
        <v>509</v>
      </c>
      <c r="I13" s="122">
        <v>0.74</v>
      </c>
      <c r="J13" s="123" t="s">
        <v>19</v>
      </c>
      <c r="K13" s="118">
        <v>10000</v>
      </c>
      <c r="L13" s="118">
        <v>50</v>
      </c>
      <c r="M13" s="124">
        <v>1800</v>
      </c>
      <c r="N13" s="118" t="s">
        <v>20</v>
      </c>
      <c r="O13" s="125">
        <v>0.93</v>
      </c>
      <c r="P13" s="126">
        <v>30.1</v>
      </c>
      <c r="Q13" s="127">
        <v>22.3</v>
      </c>
      <c r="R13" s="128">
        <v>1610</v>
      </c>
      <c r="S13" s="129">
        <v>48430</v>
      </c>
      <c r="T13" s="130">
        <v>44.5</v>
      </c>
      <c r="U13" s="131">
        <v>96860</v>
      </c>
      <c r="Y13" s="132" t="s">
        <v>64</v>
      </c>
      <c r="Z13" s="104"/>
      <c r="AA13" s="133" t="s">
        <v>50</v>
      </c>
      <c r="AB13" s="133" t="s">
        <v>44</v>
      </c>
      <c r="AC13" s="133" t="s">
        <v>45</v>
      </c>
      <c r="AD13" s="133" t="s">
        <v>46</v>
      </c>
      <c r="AE13" s="133" t="s">
        <v>47</v>
      </c>
      <c r="AF13" s="133" t="s">
        <v>48</v>
      </c>
      <c r="AG13" s="133" t="s">
        <v>49</v>
      </c>
      <c r="AI13" s="134" t="s">
        <v>50</v>
      </c>
      <c r="AJ13" s="134" t="s">
        <v>44</v>
      </c>
      <c r="AK13" s="134" t="s">
        <v>45</v>
      </c>
      <c r="AL13" s="134" t="s">
        <v>46</v>
      </c>
      <c r="AM13" s="134" t="s">
        <v>47</v>
      </c>
      <c r="AN13" s="134" t="s">
        <v>48</v>
      </c>
      <c r="AO13" s="134" t="s">
        <v>49</v>
      </c>
      <c r="AQ13" s="132" t="s">
        <v>53</v>
      </c>
      <c r="AR13" s="132" t="s">
        <v>23</v>
      </c>
      <c r="AS13" s="132" t="s">
        <v>54</v>
      </c>
      <c r="AT13" s="132" t="s">
        <v>55</v>
      </c>
    </row>
    <row r="14" spans="1:46" ht="15.75" customHeight="1">
      <c r="A14" s="135"/>
      <c r="B14" s="136"/>
      <c r="C14" s="137"/>
      <c r="D14" s="138"/>
      <c r="E14" s="139"/>
      <c r="F14" s="140"/>
      <c r="G14" s="140"/>
      <c r="H14" s="140"/>
      <c r="I14" s="141"/>
      <c r="J14" s="142"/>
      <c r="K14" s="137"/>
      <c r="L14" s="137"/>
      <c r="M14" s="143"/>
      <c r="N14" s="137"/>
      <c r="O14" s="144"/>
      <c r="P14" s="145"/>
      <c r="Q14" s="146"/>
      <c r="R14" s="147"/>
      <c r="S14" s="148"/>
      <c r="T14" s="149"/>
      <c r="U14" s="150"/>
      <c r="Y14" s="151" t="s">
        <v>279</v>
      </c>
      <c r="Z14" s="104"/>
      <c r="AA14" s="196">
        <v>1</v>
      </c>
      <c r="AB14" s="152">
        <v>0.825</v>
      </c>
      <c r="AC14" s="152">
        <v>0.855</v>
      </c>
      <c r="AD14" s="152">
        <v>0.77</v>
      </c>
      <c r="AE14" s="152">
        <v>0.825</v>
      </c>
      <c r="AF14" s="152">
        <v>0.855</v>
      </c>
      <c r="AG14" s="152">
        <v>0.77</v>
      </c>
      <c r="AI14" s="197">
        <v>1</v>
      </c>
      <c r="AJ14" s="154">
        <v>0.8</v>
      </c>
      <c r="AK14" s="154">
        <v>0.825</v>
      </c>
      <c r="AL14" s="154" t="s">
        <v>163</v>
      </c>
      <c r="AM14" s="154">
        <v>0.8</v>
      </c>
      <c r="AN14" s="154">
        <v>0.825</v>
      </c>
      <c r="AO14" s="154">
        <v>0.755</v>
      </c>
      <c r="AQ14" s="151" t="s">
        <v>220</v>
      </c>
      <c r="AR14" s="151" t="s">
        <v>279</v>
      </c>
      <c r="AS14" s="151" t="s">
        <v>280</v>
      </c>
      <c r="AT14" s="151">
        <v>4056</v>
      </c>
    </row>
    <row r="15" spans="1:46" ht="15.75" customHeight="1">
      <c r="A15" s="155">
        <v>1</v>
      </c>
      <c r="B15" s="29"/>
      <c r="C15" s="30"/>
      <c r="D15" s="38"/>
      <c r="E15" s="37"/>
      <c r="F15" s="40"/>
      <c r="G15" s="40"/>
      <c r="H15" s="91">
        <f>IF(G15="","",IF(G15="other","Subtype I","Subtype II"))</f>
      </c>
      <c r="I15" s="67">
        <f>IF($C15="HWP",0,IF(F15="Duplex",0.37,IF(F15="Single",0.74,"")))</f>
      </c>
      <c r="J15" s="32"/>
      <c r="K15" s="31"/>
      <c r="L15" s="195"/>
      <c r="M15" s="33"/>
      <c r="N15" s="31"/>
      <c r="O15" s="66">
        <f aca="true" t="shared" si="0" ref="O15:O24">IF(H15="Subtype I",INDEX(SubtypeI,MATCH(L15,$AA$14:$AA$41,0),MATCH(CONCATENATE(N15,M15),$AB$13:$AG$13,0)),(IF(H15="Subtype II",INDEX(SubtypeII,MATCH(L15,$AI$13:$AI$41,0),MATCH(CONCATENATE(N15,M15),$AJ$13:$AO$13,0)),0)))</f>
        <v>0</v>
      </c>
      <c r="P15" s="126">
        <f>IF(L15="Custom 1",'Motor Custom Input'!$C$4*0.746*E15/O15,IF(L15="Custom 2",'Motor Custom Input'!$C$5*0.746*E15/O15,IF(L15="Custom 3",'Motor Custom Input'!$C$6*0.746*E15/O15,IF(OR(L15="",O15=""),"",L15*0.746*E15/O15))))</f>
      </c>
      <c r="Q15" s="127">
        <f aca="true" t="shared" si="1" ref="Q15:Q24">IF($P15="","",P15*I15)</f>
      </c>
      <c r="R15" s="128">
        <f aca="true" t="shared" si="2" ref="R15:R24">IF($P15="","",VLOOKUP(CONCATENATE($C$4,$C15),$AS$14:$AT$196,2,0))</f>
      </c>
      <c r="S15" s="148">
        <f>IF(R15="","",P15*R15)</f>
      </c>
      <c r="T15" s="156">
        <f aca="true" t="shared" si="3" ref="T15:T24">IF(Q15="","",D15*Q15)</f>
      </c>
      <c r="U15" s="157">
        <f aca="true" t="shared" si="4" ref="U15:U24">IF(P15="","",D15*S15)</f>
      </c>
      <c r="Y15" s="151" t="s">
        <v>400</v>
      </c>
      <c r="Z15" s="104"/>
      <c r="AA15" s="196">
        <v>1.5</v>
      </c>
      <c r="AB15" s="152">
        <v>0.865</v>
      </c>
      <c r="AC15" s="152">
        <v>0.865</v>
      </c>
      <c r="AD15" s="152">
        <v>0.84</v>
      </c>
      <c r="AE15" s="152">
        <v>0.875</v>
      </c>
      <c r="AF15" s="152">
        <v>0.865</v>
      </c>
      <c r="AG15" s="152">
        <v>0.84</v>
      </c>
      <c r="AI15" s="197">
        <v>1.5</v>
      </c>
      <c r="AJ15" s="154">
        <v>0.84</v>
      </c>
      <c r="AK15" s="154">
        <v>0.84</v>
      </c>
      <c r="AL15" s="154">
        <v>0.825</v>
      </c>
      <c r="AM15" s="154">
        <v>0.855</v>
      </c>
      <c r="AN15" s="154">
        <v>0.84</v>
      </c>
      <c r="AO15" s="154">
        <v>0.825</v>
      </c>
      <c r="AQ15" s="151" t="s">
        <v>220</v>
      </c>
      <c r="AR15" s="151" t="s">
        <v>400</v>
      </c>
      <c r="AS15" s="151" t="s">
        <v>401</v>
      </c>
      <c r="AT15" s="151">
        <v>1878</v>
      </c>
    </row>
    <row r="16" spans="1:46" ht="15.75" customHeight="1">
      <c r="A16" s="155">
        <v>2</v>
      </c>
      <c r="B16" s="29"/>
      <c r="C16" s="30"/>
      <c r="D16" s="38"/>
      <c r="E16" s="37"/>
      <c r="F16" s="40"/>
      <c r="G16" s="40"/>
      <c r="H16" s="91">
        <f aca="true" t="shared" si="5" ref="H16:H24">IF(G16="","",IF(G16="other","Subtype I","Subtype II"))</f>
      </c>
      <c r="I16" s="67">
        <f aca="true" t="shared" si="6" ref="I16:I24">IF($C16="HWP",0,IF(F16="Duplex",0.37,IF(F16="Single",0.74,"")))</f>
      </c>
      <c r="J16" s="32"/>
      <c r="K16" s="31"/>
      <c r="L16" s="31"/>
      <c r="M16" s="33"/>
      <c r="N16" s="31"/>
      <c r="O16" s="66">
        <f t="shared" si="0"/>
        <v>0</v>
      </c>
      <c r="P16" s="126">
        <f>IF(L16="Custom 1",'Motor Custom Input'!$C$4*0.746*E16/O16,IF(L16="Custom 2",'Motor Custom Input'!$C$5*0.746*E16/O16,IF(L16="Custom 3",'Motor Custom Input'!$C$6*0.746*E16/O16,IF(OR(L16="",O16=""),"",L16*0.746*E16/O16))))</f>
      </c>
      <c r="Q16" s="127">
        <f t="shared" si="1"/>
      </c>
      <c r="R16" s="128">
        <f t="shared" si="2"/>
      </c>
      <c r="S16" s="148">
        <f aca="true" t="shared" si="7" ref="S16:S24">IF(R16="","",P16*R16)</f>
      </c>
      <c r="T16" s="156">
        <f t="shared" si="3"/>
      </c>
      <c r="U16" s="157">
        <f t="shared" si="4"/>
      </c>
      <c r="Y16" s="151" t="s">
        <v>32</v>
      </c>
      <c r="Z16" s="104"/>
      <c r="AA16" s="196">
        <v>2</v>
      </c>
      <c r="AB16" s="152">
        <v>0.875</v>
      </c>
      <c r="AC16" s="152">
        <v>0.865</v>
      </c>
      <c r="AD16" s="152">
        <v>0.855</v>
      </c>
      <c r="AE16" s="152">
        <v>0.885</v>
      </c>
      <c r="AF16" s="152">
        <v>0.865</v>
      </c>
      <c r="AG16" s="152">
        <v>0.855</v>
      </c>
      <c r="AI16" s="197">
        <v>2</v>
      </c>
      <c r="AJ16" s="154">
        <v>0.855</v>
      </c>
      <c r="AK16" s="154">
        <v>0.84</v>
      </c>
      <c r="AL16" s="154">
        <v>0.84</v>
      </c>
      <c r="AM16" s="154">
        <v>0.865</v>
      </c>
      <c r="AN16" s="154">
        <v>0.84</v>
      </c>
      <c r="AO16" s="154">
        <v>0.84</v>
      </c>
      <c r="AQ16" s="151" t="s">
        <v>220</v>
      </c>
      <c r="AR16" s="151" t="s">
        <v>32</v>
      </c>
      <c r="AS16" s="151" t="s">
        <v>281</v>
      </c>
      <c r="AT16" s="151">
        <v>6000</v>
      </c>
    </row>
    <row r="17" spans="1:46" ht="15.75" customHeight="1">
      <c r="A17" s="155">
        <v>3</v>
      </c>
      <c r="B17" s="29"/>
      <c r="C17" s="30"/>
      <c r="D17" s="38"/>
      <c r="E17" s="37"/>
      <c r="F17" s="40"/>
      <c r="G17" s="40"/>
      <c r="H17" s="91">
        <f t="shared" si="5"/>
      </c>
      <c r="I17" s="67">
        <f t="shared" si="6"/>
      </c>
      <c r="J17" s="32"/>
      <c r="K17" s="31"/>
      <c r="L17" s="31"/>
      <c r="M17" s="33"/>
      <c r="N17" s="31"/>
      <c r="O17" s="66">
        <f t="shared" si="0"/>
        <v>0</v>
      </c>
      <c r="P17" s="126">
        <f>IF(L17="Custom 1",'Motor Custom Input'!$C$4*0.746*E17/O17,IF(L17="Custom 2",'Motor Custom Input'!$C$5*0.746*E17/O17,IF(L17="Custom 3",'Motor Custom Input'!$C$6*0.746*E17/O17,IF(OR(L17="",O17=""),"",L17*0.746*E17/O17))))</f>
      </c>
      <c r="Q17" s="127">
        <f t="shared" si="1"/>
      </c>
      <c r="R17" s="128">
        <f t="shared" si="2"/>
      </c>
      <c r="S17" s="148">
        <f t="shared" si="7"/>
      </c>
      <c r="T17" s="156">
        <f t="shared" si="3"/>
      </c>
      <c r="U17" s="157">
        <f t="shared" si="4"/>
      </c>
      <c r="Z17" s="104"/>
      <c r="AA17" s="196">
        <v>3</v>
      </c>
      <c r="AB17" s="152">
        <v>0.885</v>
      </c>
      <c r="AC17" s="152">
        <v>0.895</v>
      </c>
      <c r="AD17" s="152">
        <v>0.855</v>
      </c>
      <c r="AE17" s="152">
        <v>0.895</v>
      </c>
      <c r="AF17" s="152">
        <v>0.895</v>
      </c>
      <c r="AG17" s="152">
        <v>0.865</v>
      </c>
      <c r="AI17" s="197">
        <v>3</v>
      </c>
      <c r="AJ17" s="154">
        <v>0.865</v>
      </c>
      <c r="AK17" s="154">
        <v>0.865</v>
      </c>
      <c r="AL17" s="154">
        <v>0.84</v>
      </c>
      <c r="AM17" s="154">
        <v>0.875</v>
      </c>
      <c r="AN17" s="154">
        <v>0.875</v>
      </c>
      <c r="AO17" s="154">
        <v>0.855</v>
      </c>
      <c r="AQ17" s="151" t="s">
        <v>221</v>
      </c>
      <c r="AR17" s="151" t="s">
        <v>279</v>
      </c>
      <c r="AS17" s="151" t="s">
        <v>282</v>
      </c>
      <c r="AT17" s="151">
        <v>2854</v>
      </c>
    </row>
    <row r="18" spans="1:46" ht="15.75" customHeight="1">
      <c r="A18" s="155">
        <v>4</v>
      </c>
      <c r="B18" s="29"/>
      <c r="C18" s="30"/>
      <c r="D18" s="38"/>
      <c r="E18" s="37"/>
      <c r="F18" s="40"/>
      <c r="G18" s="40"/>
      <c r="H18" s="91">
        <f t="shared" si="5"/>
      </c>
      <c r="I18" s="67">
        <f t="shared" si="6"/>
      </c>
      <c r="J18" s="32"/>
      <c r="K18" s="31"/>
      <c r="L18" s="31"/>
      <c r="M18" s="33"/>
      <c r="N18" s="31"/>
      <c r="O18" s="66">
        <f t="shared" si="0"/>
        <v>0</v>
      </c>
      <c r="P18" s="126">
        <f>IF(L18="Custom 1",'Motor Custom Input'!$C$4*0.746*E18/O18,IF(L18="Custom 2",'Motor Custom Input'!$C$5*0.746*E18/O18,IF(L18="Custom 3",'Motor Custom Input'!$C$6*0.746*E18/O18,IF(OR(L18="",O18=""),"",L18*0.746*E18/O18))))</f>
      </c>
      <c r="Q18" s="127">
        <f t="shared" si="1"/>
      </c>
      <c r="R18" s="128">
        <f t="shared" si="2"/>
      </c>
      <c r="S18" s="148">
        <f t="shared" si="7"/>
      </c>
      <c r="T18" s="156">
        <f t="shared" si="3"/>
      </c>
      <c r="U18" s="157">
        <f t="shared" si="4"/>
      </c>
      <c r="Y18" s="132" t="s">
        <v>62</v>
      </c>
      <c r="Z18" s="104"/>
      <c r="AA18" s="196">
        <v>5</v>
      </c>
      <c r="AB18" s="152">
        <v>0.895</v>
      </c>
      <c r="AC18" s="152">
        <v>0.895</v>
      </c>
      <c r="AD18" s="152">
        <v>0.865</v>
      </c>
      <c r="AE18" s="152">
        <v>0.895</v>
      </c>
      <c r="AF18" s="152">
        <v>0.895</v>
      </c>
      <c r="AG18" s="152">
        <v>0.885</v>
      </c>
      <c r="AI18" s="197">
        <v>5</v>
      </c>
      <c r="AJ18" s="154">
        <v>0.875</v>
      </c>
      <c r="AK18" s="154">
        <v>0.875</v>
      </c>
      <c r="AL18" s="154">
        <v>0.855</v>
      </c>
      <c r="AM18" s="154">
        <v>0.875</v>
      </c>
      <c r="AN18" s="154">
        <v>0.875</v>
      </c>
      <c r="AO18" s="154">
        <v>0.875</v>
      </c>
      <c r="AQ18" s="151" t="s">
        <v>221</v>
      </c>
      <c r="AR18" s="151" t="s">
        <v>400</v>
      </c>
      <c r="AS18" s="151" t="s">
        <v>402</v>
      </c>
      <c r="AT18" s="151">
        <v>1445</v>
      </c>
    </row>
    <row r="19" spans="1:46" ht="15.75" customHeight="1">
      <c r="A19" s="155">
        <v>5</v>
      </c>
      <c r="B19" s="29"/>
      <c r="C19" s="30"/>
      <c r="D19" s="38"/>
      <c r="E19" s="37"/>
      <c r="F19" s="40"/>
      <c r="G19" s="40"/>
      <c r="H19" s="91">
        <f t="shared" si="5"/>
      </c>
      <c r="I19" s="67">
        <f t="shared" si="6"/>
      </c>
      <c r="J19" s="32"/>
      <c r="K19" s="31"/>
      <c r="L19" s="31"/>
      <c r="M19" s="33"/>
      <c r="N19" s="31"/>
      <c r="O19" s="66">
        <f t="shared" si="0"/>
        <v>0</v>
      </c>
      <c r="P19" s="126">
        <f>IF(L19="Custom 1",'Motor Custom Input'!$C$4*0.746*E19/O19,IF(L19="Custom 2",'Motor Custom Input'!$C$5*0.746*E19/O19,IF(L19="Custom 3",'Motor Custom Input'!$C$6*0.746*E19/O19,IF(OR(L19="",O19=""),"",L19*0.746*E19/O19))))</f>
      </c>
      <c r="Q19" s="127">
        <f t="shared" si="1"/>
      </c>
      <c r="R19" s="128">
        <f t="shared" si="2"/>
      </c>
      <c r="S19" s="148">
        <f t="shared" si="7"/>
      </c>
      <c r="T19" s="156">
        <f t="shared" si="3"/>
      </c>
      <c r="U19" s="157">
        <f t="shared" si="4"/>
      </c>
      <c r="Y19" s="151" t="s">
        <v>57</v>
      </c>
      <c r="Z19" s="104"/>
      <c r="AA19" s="196">
        <v>7.5</v>
      </c>
      <c r="AB19" s="152">
        <v>0.902</v>
      </c>
      <c r="AC19" s="152">
        <v>0.91</v>
      </c>
      <c r="AD19" s="152">
        <v>0.885</v>
      </c>
      <c r="AE19" s="152">
        <v>0.91</v>
      </c>
      <c r="AF19" s="152">
        <v>0.917</v>
      </c>
      <c r="AG19" s="152">
        <v>0.895</v>
      </c>
      <c r="AI19" s="197">
        <v>7.5</v>
      </c>
      <c r="AJ19" s="154">
        <v>0.885</v>
      </c>
      <c r="AK19" s="154">
        <v>0.885</v>
      </c>
      <c r="AL19" s="154">
        <v>0.875</v>
      </c>
      <c r="AM19" s="154">
        <v>0.895</v>
      </c>
      <c r="AN19" s="154">
        <v>0.895</v>
      </c>
      <c r="AO19" s="154">
        <v>0.885</v>
      </c>
      <c r="AQ19" s="151" t="s">
        <v>221</v>
      </c>
      <c r="AR19" s="151" t="s">
        <v>32</v>
      </c>
      <c r="AS19" s="151" t="s">
        <v>283</v>
      </c>
      <c r="AT19" s="151">
        <v>6000</v>
      </c>
    </row>
    <row r="20" spans="1:46" ht="15.75" customHeight="1">
      <c r="A20" s="155">
        <v>6</v>
      </c>
      <c r="B20" s="29"/>
      <c r="C20" s="30"/>
      <c r="D20" s="38"/>
      <c r="E20" s="37"/>
      <c r="F20" s="40"/>
      <c r="G20" s="40"/>
      <c r="H20" s="91">
        <f t="shared" si="5"/>
      </c>
      <c r="I20" s="67">
        <f t="shared" si="6"/>
      </c>
      <c r="J20" s="32"/>
      <c r="K20" s="31"/>
      <c r="L20" s="31"/>
      <c r="M20" s="33"/>
      <c r="N20" s="31"/>
      <c r="O20" s="66">
        <f t="shared" si="0"/>
        <v>0</v>
      </c>
      <c r="P20" s="126">
        <f>IF(L20="Custom 1",'Motor Custom Input'!$C$4*0.746*E20/O20,IF(L20="Custom 2",'Motor Custom Input'!$C$5*0.746*E20/O20,IF(L20="Custom 3",'Motor Custom Input'!$C$6*0.746*E20/O20,IF(OR(L20="",O20=""),"",L20*0.746*E20/O20))))</f>
      </c>
      <c r="Q20" s="127">
        <f t="shared" si="1"/>
      </c>
      <c r="R20" s="128">
        <f t="shared" si="2"/>
      </c>
      <c r="S20" s="148">
        <f t="shared" si="7"/>
      </c>
      <c r="T20" s="156">
        <f t="shared" si="3"/>
      </c>
      <c r="U20" s="157">
        <f t="shared" si="4"/>
      </c>
      <c r="Y20" s="151" t="s">
        <v>58</v>
      </c>
      <c r="Z20" s="104"/>
      <c r="AA20" s="196">
        <v>10</v>
      </c>
      <c r="AB20" s="152">
        <v>0.917</v>
      </c>
      <c r="AC20" s="152">
        <v>0.917</v>
      </c>
      <c r="AD20" s="152">
        <v>0.895</v>
      </c>
      <c r="AE20" s="152">
        <v>0.91</v>
      </c>
      <c r="AF20" s="152">
        <v>0.917</v>
      </c>
      <c r="AG20" s="152">
        <v>0.902</v>
      </c>
      <c r="AI20" s="197">
        <v>10</v>
      </c>
      <c r="AJ20" s="154">
        <v>0.902</v>
      </c>
      <c r="AK20" s="154">
        <v>0.895</v>
      </c>
      <c r="AL20" s="154">
        <v>0.885</v>
      </c>
      <c r="AM20" s="154">
        <v>0.895</v>
      </c>
      <c r="AN20" s="154">
        <v>0.895</v>
      </c>
      <c r="AO20" s="154">
        <v>0.895</v>
      </c>
      <c r="AQ20" s="151" t="s">
        <v>222</v>
      </c>
      <c r="AR20" s="151" t="s">
        <v>279</v>
      </c>
      <c r="AS20" s="151" t="s">
        <v>284</v>
      </c>
      <c r="AT20" s="151">
        <v>3748</v>
      </c>
    </row>
    <row r="21" spans="1:46" ht="15.75" customHeight="1">
      <c r="A21" s="155">
        <v>7</v>
      </c>
      <c r="B21" s="29"/>
      <c r="C21" s="30"/>
      <c r="D21" s="38"/>
      <c r="E21" s="37"/>
      <c r="F21" s="40"/>
      <c r="G21" s="40"/>
      <c r="H21" s="91">
        <f t="shared" si="5"/>
      </c>
      <c r="I21" s="67">
        <f t="shared" si="6"/>
      </c>
      <c r="J21" s="32"/>
      <c r="K21" s="31"/>
      <c r="L21" s="31"/>
      <c r="M21" s="33"/>
      <c r="N21" s="31"/>
      <c r="O21" s="66">
        <f t="shared" si="0"/>
        <v>0</v>
      </c>
      <c r="P21" s="126">
        <f>IF(L21="Custom 1",'Motor Custom Input'!$C$4*0.746*E21/O21,IF(L21="Custom 2",'Motor Custom Input'!$C$5*0.746*E21/O21,IF(L21="Custom 3",'Motor Custom Input'!$C$6*0.746*E21/O21,IF(OR(L21="",O21=""),"",L21*0.746*E21/O21))))</f>
      </c>
      <c r="Q21" s="127">
        <f t="shared" si="1"/>
      </c>
      <c r="R21" s="128">
        <f t="shared" si="2"/>
      </c>
      <c r="S21" s="148">
        <f t="shared" si="7"/>
      </c>
      <c r="T21" s="156">
        <f t="shared" si="3"/>
      </c>
      <c r="U21" s="157">
        <f t="shared" si="4"/>
      </c>
      <c r="Y21" s="151" t="s">
        <v>60</v>
      </c>
      <c r="Z21" s="104"/>
      <c r="AA21" s="196">
        <v>15</v>
      </c>
      <c r="AB21" s="152">
        <v>0.917</v>
      </c>
      <c r="AC21" s="152">
        <v>0.93</v>
      </c>
      <c r="AD21" s="152">
        <v>0.902</v>
      </c>
      <c r="AE21" s="152">
        <v>0.917</v>
      </c>
      <c r="AF21" s="152">
        <v>0.924</v>
      </c>
      <c r="AG21" s="152">
        <v>0.91</v>
      </c>
      <c r="AI21" s="197">
        <v>15</v>
      </c>
      <c r="AJ21" s="154">
        <v>0.902</v>
      </c>
      <c r="AK21" s="154">
        <v>0.91</v>
      </c>
      <c r="AL21" s="154">
        <v>0.895</v>
      </c>
      <c r="AM21" s="154">
        <v>0.902</v>
      </c>
      <c r="AN21" s="154">
        <v>0.91</v>
      </c>
      <c r="AO21" s="154">
        <v>0.902</v>
      </c>
      <c r="AQ21" s="151" t="s">
        <v>222</v>
      </c>
      <c r="AR21" s="151" t="s">
        <v>400</v>
      </c>
      <c r="AS21" s="151" t="s">
        <v>403</v>
      </c>
      <c r="AT21" s="151">
        <v>1767</v>
      </c>
    </row>
    <row r="22" spans="1:46" ht="15.75" customHeight="1">
      <c r="A22" s="155">
        <v>8</v>
      </c>
      <c r="B22" s="29"/>
      <c r="C22" s="30"/>
      <c r="D22" s="38"/>
      <c r="E22" s="37"/>
      <c r="F22" s="40"/>
      <c r="G22" s="40"/>
      <c r="H22" s="91">
        <f t="shared" si="5"/>
      </c>
      <c r="I22" s="67">
        <f t="shared" si="6"/>
      </c>
      <c r="J22" s="32"/>
      <c r="K22" s="31"/>
      <c r="L22" s="31"/>
      <c r="M22" s="33"/>
      <c r="N22" s="31"/>
      <c r="O22" s="66">
        <f t="shared" si="0"/>
        <v>0</v>
      </c>
      <c r="P22" s="126">
        <f>IF(L22="Custom 1",'Motor Custom Input'!$C$4*0.746*E22/O22,IF(L22="Custom 2",'Motor Custom Input'!$C$5*0.746*E22/O22,IF(L22="Custom 3",'Motor Custom Input'!$C$6*0.746*E22/O22,IF(OR(L22="",O22=""),"",L22*0.746*E22/O22))))</f>
      </c>
      <c r="Q22" s="127">
        <f t="shared" si="1"/>
      </c>
      <c r="R22" s="128">
        <f t="shared" si="2"/>
      </c>
      <c r="S22" s="148">
        <f t="shared" si="7"/>
      </c>
      <c r="T22" s="156">
        <f t="shared" si="3"/>
      </c>
      <c r="U22" s="157">
        <f t="shared" si="4"/>
      </c>
      <c r="Y22" s="151" t="s">
        <v>61</v>
      </c>
      <c r="Z22" s="104"/>
      <c r="AA22" s="196">
        <v>20</v>
      </c>
      <c r="AB22" s="152">
        <v>0.924</v>
      </c>
      <c r="AC22" s="152">
        <v>0.93</v>
      </c>
      <c r="AD22" s="152">
        <v>0.91</v>
      </c>
      <c r="AE22" s="152">
        <v>0.917</v>
      </c>
      <c r="AF22" s="152">
        <v>0.93</v>
      </c>
      <c r="AG22" s="152">
        <v>0.91</v>
      </c>
      <c r="AI22" s="197">
        <v>20</v>
      </c>
      <c r="AJ22" s="154">
        <v>0.91</v>
      </c>
      <c r="AK22" s="154">
        <v>0.91</v>
      </c>
      <c r="AL22" s="154">
        <v>0.902</v>
      </c>
      <c r="AM22" s="154">
        <v>0.902</v>
      </c>
      <c r="AN22" s="154">
        <v>0.91</v>
      </c>
      <c r="AO22" s="154">
        <v>0.902</v>
      </c>
      <c r="AQ22" s="151" t="s">
        <v>222</v>
      </c>
      <c r="AR22" s="151" t="s">
        <v>32</v>
      </c>
      <c r="AS22" s="151" t="s">
        <v>285</v>
      </c>
      <c r="AT22" s="151">
        <v>6000</v>
      </c>
    </row>
    <row r="23" spans="1:46" ht="15.75" customHeight="1">
      <c r="A23" s="155">
        <v>9</v>
      </c>
      <c r="B23" s="29"/>
      <c r="C23" s="30"/>
      <c r="D23" s="38"/>
      <c r="E23" s="37"/>
      <c r="F23" s="40"/>
      <c r="G23" s="40"/>
      <c r="H23" s="91">
        <f t="shared" si="5"/>
      </c>
      <c r="I23" s="67">
        <f t="shared" si="6"/>
      </c>
      <c r="J23" s="32"/>
      <c r="K23" s="31"/>
      <c r="L23" s="31"/>
      <c r="M23" s="33"/>
      <c r="N23" s="31"/>
      <c r="O23" s="66">
        <f t="shared" si="0"/>
        <v>0</v>
      </c>
      <c r="P23" s="126">
        <f>IF(L23="Custom 1",'Motor Custom Input'!$C$4*0.746*E23/O23,IF(L23="Custom 2",'Motor Custom Input'!$C$5*0.746*E23/O23,IF(L23="Custom 3",'Motor Custom Input'!$C$6*0.746*E23/O23,IF(OR(L23="",O23=""),"",L23*0.746*E23/O23))))</f>
      </c>
      <c r="Q23" s="127">
        <f t="shared" si="1"/>
      </c>
      <c r="R23" s="128">
        <f t="shared" si="2"/>
      </c>
      <c r="S23" s="148">
        <f t="shared" si="7"/>
      </c>
      <c r="T23" s="156">
        <f t="shared" si="3"/>
      </c>
      <c r="U23" s="157">
        <f t="shared" si="4"/>
      </c>
      <c r="Y23" s="151" t="s">
        <v>185</v>
      </c>
      <c r="Z23" s="104"/>
      <c r="AA23" s="196">
        <v>25</v>
      </c>
      <c r="AB23" s="152">
        <v>0.93</v>
      </c>
      <c r="AC23" s="152">
        <v>0.9359999999999999</v>
      </c>
      <c r="AD23" s="152">
        <v>0.917</v>
      </c>
      <c r="AE23" s="152">
        <v>0.93</v>
      </c>
      <c r="AF23" s="152">
        <v>0.9359999999999999</v>
      </c>
      <c r="AG23" s="152">
        <v>0.917</v>
      </c>
      <c r="AI23" s="197">
        <v>25</v>
      </c>
      <c r="AJ23" s="154">
        <v>0.917</v>
      </c>
      <c r="AK23" s="154">
        <v>0.917</v>
      </c>
      <c r="AL23" s="154">
        <v>0.91</v>
      </c>
      <c r="AM23" s="154">
        <v>0.917</v>
      </c>
      <c r="AN23" s="154">
        <v>0.924</v>
      </c>
      <c r="AO23" s="154">
        <v>0.91</v>
      </c>
      <c r="AQ23" s="151" t="s">
        <v>223</v>
      </c>
      <c r="AR23" s="151" t="s">
        <v>279</v>
      </c>
      <c r="AS23" s="151" t="s">
        <v>286</v>
      </c>
      <c r="AT23" s="151">
        <v>1955</v>
      </c>
    </row>
    <row r="24" spans="1:46" ht="15.75" customHeight="1" thickBot="1">
      <c r="A24" s="158">
        <v>10</v>
      </c>
      <c r="B24" s="73"/>
      <c r="C24" s="30"/>
      <c r="D24" s="74"/>
      <c r="E24" s="37"/>
      <c r="F24" s="76"/>
      <c r="G24" s="76"/>
      <c r="H24" s="91">
        <f t="shared" si="5"/>
      </c>
      <c r="I24" s="67">
        <f t="shared" si="6"/>
      </c>
      <c r="J24" s="77"/>
      <c r="K24" s="78"/>
      <c r="L24" s="78"/>
      <c r="M24" s="79"/>
      <c r="N24" s="78"/>
      <c r="O24" s="66">
        <f t="shared" si="0"/>
        <v>0</v>
      </c>
      <c r="P24" s="126">
        <f>IF(L24="Custom 1",'Motor Custom Input'!$C$4*0.746*E24/O24,IF(L24="Custom 2",'Motor Custom Input'!$C$5*0.746*E24/O24,IF(L24="Custom 3",'Motor Custom Input'!$C$6*0.746*E24/O24,IF(OR(L24="",O24=""),"",L24*0.746*E24/O24))))</f>
      </c>
      <c r="Q24" s="127">
        <f t="shared" si="1"/>
      </c>
      <c r="R24" s="128">
        <f t="shared" si="2"/>
      </c>
      <c r="S24" s="148">
        <f t="shared" si="7"/>
      </c>
      <c r="T24" s="156">
        <f t="shared" si="3"/>
      </c>
      <c r="U24" s="159">
        <f t="shared" si="4"/>
      </c>
      <c r="Y24" s="151" t="s">
        <v>59</v>
      </c>
      <c r="Z24" s="104"/>
      <c r="AA24" s="196">
        <v>30</v>
      </c>
      <c r="AB24" s="152">
        <v>0.9359999999999999</v>
      </c>
      <c r="AC24" s="152">
        <v>0.941</v>
      </c>
      <c r="AD24" s="152">
        <v>0.917</v>
      </c>
      <c r="AE24" s="152">
        <v>0.93</v>
      </c>
      <c r="AF24" s="152">
        <v>0.9359999999999999</v>
      </c>
      <c r="AG24" s="152">
        <v>0.917</v>
      </c>
      <c r="AI24" s="197">
        <v>30</v>
      </c>
      <c r="AJ24" s="154">
        <v>0.924</v>
      </c>
      <c r="AK24" s="154">
        <v>0.924</v>
      </c>
      <c r="AL24" s="154">
        <v>0.91</v>
      </c>
      <c r="AM24" s="154">
        <v>0.917</v>
      </c>
      <c r="AN24" s="154">
        <v>0.924</v>
      </c>
      <c r="AO24" s="154">
        <v>0.91</v>
      </c>
      <c r="AQ24" s="151" t="s">
        <v>223</v>
      </c>
      <c r="AR24" s="151" t="s">
        <v>400</v>
      </c>
      <c r="AS24" s="151" t="s">
        <v>404</v>
      </c>
      <c r="AT24" s="151">
        <v>1121</v>
      </c>
    </row>
    <row r="25" spans="1:46" ht="18.75" customHeight="1" thickBot="1">
      <c r="A25" s="160"/>
      <c r="B25" s="161"/>
      <c r="C25" s="161"/>
      <c r="D25" s="162"/>
      <c r="E25" s="163"/>
      <c r="F25" s="163"/>
      <c r="G25" s="163"/>
      <c r="H25" s="163"/>
      <c r="I25" s="163"/>
      <c r="J25" s="163"/>
      <c r="K25" s="163"/>
      <c r="L25" s="163"/>
      <c r="M25" s="163"/>
      <c r="N25" s="163"/>
      <c r="O25" s="163"/>
      <c r="P25" s="163"/>
      <c r="Q25" s="163"/>
      <c r="R25" s="163"/>
      <c r="S25" s="164"/>
      <c r="T25" s="165">
        <f>SUM(T15:T24)</f>
        <v>0</v>
      </c>
      <c r="U25" s="166">
        <f>SUM(U15:U24)</f>
        <v>0</v>
      </c>
      <c r="Y25" s="151" t="s">
        <v>26</v>
      </c>
      <c r="Z25" s="104"/>
      <c r="AA25" s="196">
        <v>40</v>
      </c>
      <c r="AB25" s="152">
        <v>0.941</v>
      </c>
      <c r="AC25" s="152">
        <v>0.941</v>
      </c>
      <c r="AD25" s="152">
        <v>0.924</v>
      </c>
      <c r="AE25" s="152">
        <v>0.941</v>
      </c>
      <c r="AF25" s="152">
        <v>0.941</v>
      </c>
      <c r="AG25" s="152">
        <v>0.924</v>
      </c>
      <c r="AI25" s="197">
        <v>40</v>
      </c>
      <c r="AJ25" s="154">
        <v>0.93</v>
      </c>
      <c r="AK25" s="154">
        <v>0.93</v>
      </c>
      <c r="AL25" s="154">
        <v>0.917</v>
      </c>
      <c r="AM25" s="154">
        <v>0.93</v>
      </c>
      <c r="AN25" s="154">
        <v>0.93</v>
      </c>
      <c r="AO25" s="154">
        <v>0.917</v>
      </c>
      <c r="AQ25" s="151" t="s">
        <v>223</v>
      </c>
      <c r="AR25" s="151" t="s">
        <v>32</v>
      </c>
      <c r="AS25" s="151" t="s">
        <v>287</v>
      </c>
      <c r="AT25" s="151">
        <v>6000</v>
      </c>
    </row>
    <row r="26" spans="1:46" ht="21.75" customHeight="1" thickBot="1">
      <c r="A26" s="102" t="s">
        <v>41</v>
      </c>
      <c r="D26" s="101"/>
      <c r="E26" s="101"/>
      <c r="F26" s="101"/>
      <c r="G26" s="101"/>
      <c r="H26" s="101"/>
      <c r="I26" s="101"/>
      <c r="J26" s="101"/>
      <c r="K26" s="101"/>
      <c r="L26" s="100"/>
      <c r="M26" s="99"/>
      <c r="N26" s="99"/>
      <c r="O26" s="98"/>
      <c r="P26" s="99"/>
      <c r="Q26" s="99"/>
      <c r="R26" s="99"/>
      <c r="S26" s="99"/>
      <c r="T26" s="99"/>
      <c r="U26" s="99"/>
      <c r="V26" s="99"/>
      <c r="Z26" s="104"/>
      <c r="AA26" s="196">
        <v>50</v>
      </c>
      <c r="AB26" s="152">
        <v>0.941</v>
      </c>
      <c r="AC26" s="152">
        <v>0.945</v>
      </c>
      <c r="AD26" s="152">
        <v>0.93</v>
      </c>
      <c r="AE26" s="152">
        <v>0.941</v>
      </c>
      <c r="AF26" s="152">
        <v>0.945</v>
      </c>
      <c r="AG26" s="152">
        <v>0.93</v>
      </c>
      <c r="AI26" s="197">
        <v>50</v>
      </c>
      <c r="AJ26" s="154">
        <v>0.93</v>
      </c>
      <c r="AK26" s="154">
        <v>0.93</v>
      </c>
      <c r="AL26" s="154">
        <v>0.924</v>
      </c>
      <c r="AM26" s="154">
        <v>0.93</v>
      </c>
      <c r="AN26" s="154">
        <v>0.93</v>
      </c>
      <c r="AO26" s="154">
        <v>0.924</v>
      </c>
      <c r="AQ26" s="151" t="s">
        <v>224</v>
      </c>
      <c r="AR26" s="151" t="s">
        <v>279</v>
      </c>
      <c r="AS26" s="151" t="s">
        <v>288</v>
      </c>
      <c r="AT26" s="151">
        <v>6376</v>
      </c>
    </row>
    <row r="27" spans="2:46" ht="18.75" customHeight="1" thickBot="1">
      <c r="B27" s="97"/>
      <c r="C27" s="97"/>
      <c r="D27" s="97"/>
      <c r="E27" s="97"/>
      <c r="F27" s="97"/>
      <c r="G27" s="97"/>
      <c r="H27" s="97"/>
      <c r="I27" s="97"/>
      <c r="J27" s="253" t="s">
        <v>5</v>
      </c>
      <c r="K27" s="254"/>
      <c r="L27" s="254"/>
      <c r="M27" s="254"/>
      <c r="N27" s="254"/>
      <c r="O27" s="255"/>
      <c r="P27" s="253" t="s">
        <v>21</v>
      </c>
      <c r="Q27" s="254"/>
      <c r="R27" s="254"/>
      <c r="S27" s="254"/>
      <c r="T27" s="254"/>
      <c r="U27" s="255"/>
      <c r="Y27" s="132" t="s">
        <v>63</v>
      </c>
      <c r="Z27" s="104"/>
      <c r="AA27" s="196">
        <v>60</v>
      </c>
      <c r="AB27" s="152">
        <v>0.945</v>
      </c>
      <c r="AC27" s="152">
        <v>0.95</v>
      </c>
      <c r="AD27" s="152">
        <v>0.9359999999999999</v>
      </c>
      <c r="AE27" s="152">
        <v>0.945</v>
      </c>
      <c r="AF27" s="152">
        <v>0.95</v>
      </c>
      <c r="AG27" s="152">
        <v>0.9359999999999999</v>
      </c>
      <c r="AI27" s="197">
        <v>60</v>
      </c>
      <c r="AJ27" s="154">
        <v>0.9359999999999999</v>
      </c>
      <c r="AK27" s="154">
        <v>0.9359999999999999</v>
      </c>
      <c r="AL27" s="154">
        <v>0.93</v>
      </c>
      <c r="AM27" s="154">
        <v>0.9359999999999999</v>
      </c>
      <c r="AN27" s="154">
        <v>0.9359999999999999</v>
      </c>
      <c r="AO27" s="154">
        <v>0.93</v>
      </c>
      <c r="AQ27" s="151" t="s">
        <v>224</v>
      </c>
      <c r="AR27" s="151" t="s">
        <v>400</v>
      </c>
      <c r="AS27" s="151" t="s">
        <v>405</v>
      </c>
      <c r="AT27" s="151">
        <v>2713</v>
      </c>
    </row>
    <row r="28" spans="1:46" ht="19.5" customHeight="1" thickBot="1">
      <c r="A28" s="277" t="s">
        <v>28</v>
      </c>
      <c r="B28" s="259" t="s">
        <v>7</v>
      </c>
      <c r="C28" s="263" t="s">
        <v>23</v>
      </c>
      <c r="D28" s="263" t="s">
        <v>8</v>
      </c>
      <c r="E28" s="263" t="s">
        <v>9</v>
      </c>
      <c r="F28" s="280" t="s">
        <v>65</v>
      </c>
      <c r="G28" s="263" t="s">
        <v>507</v>
      </c>
      <c r="H28" s="263" t="s">
        <v>508</v>
      </c>
      <c r="I28" s="250" t="s">
        <v>51</v>
      </c>
      <c r="J28" s="256" t="s">
        <v>10</v>
      </c>
      <c r="K28" s="263" t="s">
        <v>11</v>
      </c>
      <c r="L28" s="263" t="s">
        <v>12</v>
      </c>
      <c r="M28" s="263" t="s">
        <v>14</v>
      </c>
      <c r="N28" s="263" t="s">
        <v>79</v>
      </c>
      <c r="O28" s="250" t="s">
        <v>13</v>
      </c>
      <c r="P28" s="96" t="s">
        <v>15</v>
      </c>
      <c r="Q28" s="95"/>
      <c r="R28" s="95"/>
      <c r="S28" s="95"/>
      <c r="T28" s="96" t="s">
        <v>16</v>
      </c>
      <c r="U28" s="94"/>
      <c r="Y28" s="167" t="s">
        <v>220</v>
      </c>
      <c r="Z28" s="104"/>
      <c r="AA28" s="196">
        <v>75</v>
      </c>
      <c r="AB28" s="152">
        <v>0.945</v>
      </c>
      <c r="AC28" s="152">
        <v>0.95</v>
      </c>
      <c r="AD28" s="152">
        <v>0.9359999999999999</v>
      </c>
      <c r="AE28" s="152">
        <v>0.945</v>
      </c>
      <c r="AF28" s="152">
        <v>0.9540000000000001</v>
      </c>
      <c r="AG28" s="152">
        <v>0.9359999999999999</v>
      </c>
      <c r="AI28" s="197">
        <v>75</v>
      </c>
      <c r="AJ28" s="154">
        <v>0.9359999999999999</v>
      </c>
      <c r="AK28" s="154">
        <v>0.941</v>
      </c>
      <c r="AL28" s="154">
        <v>0.93</v>
      </c>
      <c r="AM28" s="154">
        <v>0.9359999999999999</v>
      </c>
      <c r="AN28" s="154">
        <v>0.941</v>
      </c>
      <c r="AO28" s="154">
        <v>0.93</v>
      </c>
      <c r="AQ28" s="151" t="s">
        <v>224</v>
      </c>
      <c r="AR28" s="151" t="s">
        <v>32</v>
      </c>
      <c r="AS28" s="151" t="s">
        <v>289</v>
      </c>
      <c r="AT28" s="151">
        <v>6000</v>
      </c>
    </row>
    <row r="29" spans="1:46" ht="19.5" customHeight="1">
      <c r="A29" s="278"/>
      <c r="B29" s="260"/>
      <c r="C29" s="265"/>
      <c r="D29" s="267"/>
      <c r="E29" s="275"/>
      <c r="F29" s="265"/>
      <c r="G29" s="265"/>
      <c r="H29" s="265"/>
      <c r="I29" s="281"/>
      <c r="J29" s="257"/>
      <c r="K29" s="267"/>
      <c r="L29" s="267"/>
      <c r="M29" s="265"/>
      <c r="N29" s="265"/>
      <c r="O29" s="252"/>
      <c r="P29" s="256" t="s">
        <v>131</v>
      </c>
      <c r="Q29" s="263" t="s">
        <v>130</v>
      </c>
      <c r="R29" s="263" t="s">
        <v>17</v>
      </c>
      <c r="S29" s="250" t="s">
        <v>18</v>
      </c>
      <c r="T29" s="256" t="s">
        <v>130</v>
      </c>
      <c r="U29" s="250" t="s">
        <v>18</v>
      </c>
      <c r="Y29" s="167" t="s">
        <v>221</v>
      </c>
      <c r="Z29" s="104"/>
      <c r="AA29" s="196">
        <v>100</v>
      </c>
      <c r="AB29" s="152">
        <v>0.95</v>
      </c>
      <c r="AC29" s="152">
        <v>0.9540000000000001</v>
      </c>
      <c r="AD29" s="152">
        <v>0.9359999999999999</v>
      </c>
      <c r="AE29" s="152">
        <v>0.95</v>
      </c>
      <c r="AF29" s="152">
        <v>0.9540000000000001</v>
      </c>
      <c r="AG29" s="152">
        <v>0.941</v>
      </c>
      <c r="AI29" s="197">
        <v>100</v>
      </c>
      <c r="AJ29" s="154">
        <v>0.941</v>
      </c>
      <c r="AK29" s="154">
        <v>0.941</v>
      </c>
      <c r="AL29" s="154">
        <v>0.93</v>
      </c>
      <c r="AM29" s="154">
        <v>0.941</v>
      </c>
      <c r="AN29" s="154">
        <v>0.945</v>
      </c>
      <c r="AO29" s="154">
        <v>0.9359999999999999</v>
      </c>
      <c r="AQ29" s="151" t="s">
        <v>225</v>
      </c>
      <c r="AR29" s="151" t="s">
        <v>279</v>
      </c>
      <c r="AS29" s="151" t="s">
        <v>290</v>
      </c>
      <c r="AT29" s="151">
        <v>2586</v>
      </c>
    </row>
    <row r="30" spans="1:46" ht="19.5" customHeight="1" thickBot="1">
      <c r="A30" s="279"/>
      <c r="B30" s="261"/>
      <c r="C30" s="264"/>
      <c r="D30" s="268"/>
      <c r="E30" s="276"/>
      <c r="F30" s="264"/>
      <c r="G30" s="264"/>
      <c r="H30" s="264"/>
      <c r="I30" s="282"/>
      <c r="J30" s="258"/>
      <c r="K30" s="268"/>
      <c r="L30" s="268"/>
      <c r="M30" s="264"/>
      <c r="N30" s="264"/>
      <c r="O30" s="251"/>
      <c r="P30" s="262"/>
      <c r="Q30" s="264"/>
      <c r="R30" s="264"/>
      <c r="S30" s="251"/>
      <c r="T30" s="262"/>
      <c r="U30" s="251"/>
      <c r="Y30" s="167" t="s">
        <v>222</v>
      </c>
      <c r="Z30" s="104"/>
      <c r="AA30" s="196">
        <v>125</v>
      </c>
      <c r="AB30" s="152">
        <v>0.95</v>
      </c>
      <c r="AC30" s="152">
        <v>0.9540000000000001</v>
      </c>
      <c r="AD30" s="152">
        <v>0.941</v>
      </c>
      <c r="AE30" s="152">
        <v>0.95</v>
      </c>
      <c r="AF30" s="152">
        <v>0.9540000000000001</v>
      </c>
      <c r="AG30" s="152">
        <v>0.95</v>
      </c>
      <c r="AI30" s="197">
        <v>125</v>
      </c>
      <c r="AJ30" s="154">
        <v>0.941</v>
      </c>
      <c r="AK30" s="154">
        <v>0.945</v>
      </c>
      <c r="AL30" s="154">
        <v>0.9359999999999999</v>
      </c>
      <c r="AM30" s="154">
        <v>0.941</v>
      </c>
      <c r="AN30" s="154">
        <v>0.945</v>
      </c>
      <c r="AO30" s="154">
        <v>0.945</v>
      </c>
      <c r="AQ30" s="151" t="s">
        <v>225</v>
      </c>
      <c r="AR30" s="151" t="s">
        <v>400</v>
      </c>
      <c r="AS30" s="151" t="s">
        <v>406</v>
      </c>
      <c r="AT30" s="151">
        <v>1348</v>
      </c>
    </row>
    <row r="31" spans="1:46" ht="15.75" customHeight="1">
      <c r="A31" s="93" t="s">
        <v>29</v>
      </c>
      <c r="B31" s="92" t="s">
        <v>80</v>
      </c>
      <c r="C31" s="118" t="s">
        <v>400</v>
      </c>
      <c r="D31" s="119">
        <v>2</v>
      </c>
      <c r="E31" s="120">
        <v>0.75</v>
      </c>
      <c r="F31" s="121" t="s">
        <v>25</v>
      </c>
      <c r="G31" s="121" t="s">
        <v>24</v>
      </c>
      <c r="H31" s="121" t="s">
        <v>509</v>
      </c>
      <c r="I31" s="122">
        <v>0.74</v>
      </c>
      <c r="J31" s="168" t="s">
        <v>19</v>
      </c>
      <c r="K31" s="118">
        <v>20000</v>
      </c>
      <c r="L31" s="118">
        <v>50</v>
      </c>
      <c r="M31" s="124">
        <v>1800</v>
      </c>
      <c r="N31" s="118" t="s">
        <v>20</v>
      </c>
      <c r="O31" s="125">
        <v>0.945</v>
      </c>
      <c r="P31" s="169">
        <v>29.6</v>
      </c>
      <c r="Q31" s="127">
        <v>21.9</v>
      </c>
      <c r="R31" s="124">
        <v>1610</v>
      </c>
      <c r="S31" s="129">
        <v>47660</v>
      </c>
      <c r="T31" s="170">
        <v>43.8</v>
      </c>
      <c r="U31" s="131">
        <v>95322</v>
      </c>
      <c r="Y31" s="167" t="s">
        <v>223</v>
      </c>
      <c r="Z31" s="104"/>
      <c r="AA31" s="196">
        <v>150</v>
      </c>
      <c r="AB31" s="152">
        <v>0.9540000000000001</v>
      </c>
      <c r="AC31" s="152">
        <v>0.958</v>
      </c>
      <c r="AD31" s="152">
        <v>0.941</v>
      </c>
      <c r="AE31" s="152">
        <v>0.958</v>
      </c>
      <c r="AF31" s="152">
        <v>0.958</v>
      </c>
      <c r="AG31" s="152">
        <v>0.95</v>
      </c>
      <c r="AI31" s="197">
        <v>150</v>
      </c>
      <c r="AJ31" s="154">
        <v>0.945</v>
      </c>
      <c r="AK31" s="154">
        <v>0.95</v>
      </c>
      <c r="AL31" s="154">
        <v>0.9359999999999999</v>
      </c>
      <c r="AM31" s="154">
        <v>0.95</v>
      </c>
      <c r="AN31" s="154">
        <v>0.95</v>
      </c>
      <c r="AO31" s="154">
        <v>0.945</v>
      </c>
      <c r="AQ31" s="151" t="s">
        <v>225</v>
      </c>
      <c r="AR31" s="151" t="s">
        <v>32</v>
      </c>
      <c r="AS31" s="151" t="s">
        <v>291</v>
      </c>
      <c r="AT31" s="151">
        <v>6000</v>
      </c>
    </row>
    <row r="32" spans="1:46" ht="15.75" customHeight="1">
      <c r="A32" s="135"/>
      <c r="B32" s="136"/>
      <c r="C32" s="137"/>
      <c r="D32" s="138"/>
      <c r="E32" s="139"/>
      <c r="F32" s="140"/>
      <c r="G32" s="140"/>
      <c r="H32" s="140"/>
      <c r="I32" s="141"/>
      <c r="J32" s="171"/>
      <c r="K32" s="137"/>
      <c r="L32" s="137"/>
      <c r="M32" s="143"/>
      <c r="N32" s="137"/>
      <c r="O32" s="144"/>
      <c r="P32" s="145"/>
      <c r="Q32" s="146"/>
      <c r="R32" s="143"/>
      <c r="S32" s="172"/>
      <c r="T32" s="173"/>
      <c r="U32" s="150"/>
      <c r="Y32" s="167" t="s">
        <v>224</v>
      </c>
      <c r="Z32" s="104"/>
      <c r="AA32" s="196">
        <v>200</v>
      </c>
      <c r="AB32" s="152">
        <v>0.9540000000000001</v>
      </c>
      <c r="AC32" s="152">
        <v>0.958</v>
      </c>
      <c r="AD32" s="152">
        <v>0.95</v>
      </c>
      <c r="AE32" s="152">
        <v>0.958</v>
      </c>
      <c r="AF32" s="152">
        <v>0.9620000000000001</v>
      </c>
      <c r="AG32" s="152">
        <v>0.9540000000000001</v>
      </c>
      <c r="AI32" s="197">
        <v>200</v>
      </c>
      <c r="AJ32" s="154">
        <v>0.945</v>
      </c>
      <c r="AK32" s="154">
        <v>0.95</v>
      </c>
      <c r="AL32" s="154">
        <v>0.945</v>
      </c>
      <c r="AM32" s="154">
        <v>0.95</v>
      </c>
      <c r="AN32" s="154">
        <v>0.95</v>
      </c>
      <c r="AO32" s="154">
        <v>0.95</v>
      </c>
      <c r="AQ32" s="151" t="s">
        <v>226</v>
      </c>
      <c r="AR32" s="151" t="s">
        <v>279</v>
      </c>
      <c r="AS32" s="151" t="s">
        <v>292</v>
      </c>
      <c r="AT32" s="151">
        <v>3066</v>
      </c>
    </row>
    <row r="33" spans="1:46" ht="15.75" customHeight="1">
      <c r="A33" s="155">
        <v>1</v>
      </c>
      <c r="B33" s="29"/>
      <c r="C33" s="30"/>
      <c r="D33" s="38"/>
      <c r="E33" s="37"/>
      <c r="F33" s="40"/>
      <c r="G33" s="40"/>
      <c r="H33" s="91">
        <f>IF(G33="","",IF(G33="other","Subtype I","Subtype II"))</f>
      </c>
      <c r="I33" s="67">
        <f aca="true" t="shared" si="8" ref="I33:I42">IF($C33="HWP",0,IF(F33="Duplex",0.37,IF(F33="Single",0.74,"")))</f>
      </c>
      <c r="J33" s="32"/>
      <c r="K33" s="31"/>
      <c r="L33" s="195"/>
      <c r="M33" s="33"/>
      <c r="N33" s="31"/>
      <c r="O33" s="178"/>
      <c r="P33" s="126">
        <f>IF(L33="Custom 1",'Motor Custom Input'!$C$4*0.746*E33/O33,IF(L33="Custom 2",'Motor Custom Input'!$C$5*0.746*E33/O33,IF(L33="Custom 3",'Motor Custom Input'!$C$6*0.746*E33/O33,IF(OR(L33="",O33=""),"",L33*0.746*E33/O33))))</f>
      </c>
      <c r="Q33" s="127">
        <f aca="true" t="shared" si="9" ref="Q33:Q42">IF($P33="","",P33*I33)</f>
      </c>
      <c r="R33" s="128">
        <f aca="true" t="shared" si="10" ref="R33:R42">IF($P33="","",VLOOKUP(CONCATENATE($C$4,$C33),$AS$14:$AT$196,2,0))</f>
      </c>
      <c r="S33" s="148">
        <f>IF(R33="","",P33*R33)</f>
      </c>
      <c r="T33" s="156">
        <f aca="true" t="shared" si="11" ref="T33:T42">IF(Q33="","",D33*Q33)</f>
      </c>
      <c r="U33" s="157">
        <f aca="true" t="shared" si="12" ref="U33:U42">IF(P33="","",D33*S33)</f>
      </c>
      <c r="Y33" s="167" t="s">
        <v>225</v>
      </c>
      <c r="Z33" s="104"/>
      <c r="AA33" s="197">
        <v>250</v>
      </c>
      <c r="AB33" s="240">
        <v>0.9540000000000001</v>
      </c>
      <c r="AC33" s="240">
        <v>0.958</v>
      </c>
      <c r="AD33" s="240">
        <v>0.95</v>
      </c>
      <c r="AE33" s="240">
        <v>0.958</v>
      </c>
      <c r="AF33" s="240">
        <v>0.9620000000000001</v>
      </c>
      <c r="AG33" s="240">
        <v>0.958</v>
      </c>
      <c r="AI33" s="197">
        <v>250</v>
      </c>
      <c r="AJ33" s="154">
        <v>0.945</v>
      </c>
      <c r="AK33" s="154">
        <v>0.9540000000000001</v>
      </c>
      <c r="AL33" s="154">
        <v>0.945</v>
      </c>
      <c r="AM33" s="154">
        <v>0.95</v>
      </c>
      <c r="AN33" s="154">
        <v>0.95</v>
      </c>
      <c r="AO33" s="154">
        <v>0.9540000000000001</v>
      </c>
      <c r="AQ33" s="151" t="s">
        <v>226</v>
      </c>
      <c r="AR33" s="151" t="s">
        <v>400</v>
      </c>
      <c r="AS33" s="151" t="s">
        <v>407</v>
      </c>
      <c r="AT33" s="151">
        <v>1521</v>
      </c>
    </row>
    <row r="34" spans="1:46" ht="15.75" customHeight="1">
      <c r="A34" s="155">
        <v>2</v>
      </c>
      <c r="B34" s="29"/>
      <c r="C34" s="30"/>
      <c r="D34" s="38"/>
      <c r="E34" s="37"/>
      <c r="F34" s="40"/>
      <c r="G34" s="40"/>
      <c r="H34" s="91">
        <f aca="true" t="shared" si="13" ref="H34:H42">IF(G34="","",IF(G34="other","Subtype I","Subtype II"))</f>
      </c>
      <c r="I34" s="67">
        <f t="shared" si="8"/>
      </c>
      <c r="J34" s="32"/>
      <c r="K34" s="31"/>
      <c r="L34" s="31"/>
      <c r="M34" s="33"/>
      <c r="N34" s="31"/>
      <c r="O34" s="178"/>
      <c r="P34" s="126">
        <f>IF(L34="Custom 1",'Motor Custom Input'!$C$4*0.746*E34/O34,IF(L34="Custom 2",'Motor Custom Input'!$C$5*0.746*E34/O34,IF(L34="Custom 3",'Motor Custom Input'!$C$6*0.746*E34/O34,IF(OR(L34="",O34=""),"",L34*0.746*E34/O34))))</f>
      </c>
      <c r="Q34" s="127">
        <f t="shared" si="9"/>
      </c>
      <c r="R34" s="128">
        <f t="shared" si="10"/>
      </c>
      <c r="S34" s="148">
        <f aca="true" t="shared" si="14" ref="S34:S42">IF(R34="","",P34*R34)</f>
      </c>
      <c r="T34" s="156">
        <f t="shared" si="11"/>
      </c>
      <c r="U34" s="157">
        <f t="shared" si="12"/>
      </c>
      <c r="Y34" s="167" t="s">
        <v>226</v>
      </c>
      <c r="Z34" s="104"/>
      <c r="AA34" s="197">
        <v>300</v>
      </c>
      <c r="AB34" s="240">
        <v>0.9540000000000001</v>
      </c>
      <c r="AC34" s="240">
        <v>0.958</v>
      </c>
      <c r="AD34" s="240">
        <v>0.9540000000000001</v>
      </c>
      <c r="AE34" s="240">
        <v>0.958</v>
      </c>
      <c r="AF34" s="240">
        <v>0.9620000000000001</v>
      </c>
      <c r="AG34" s="240">
        <v>0.958</v>
      </c>
      <c r="AI34" s="197">
        <v>300</v>
      </c>
      <c r="AJ34" s="154">
        <v>0.945</v>
      </c>
      <c r="AK34" s="154">
        <v>0.9540000000000001</v>
      </c>
      <c r="AL34" s="154">
        <v>0.95</v>
      </c>
      <c r="AM34" s="154">
        <v>0.95</v>
      </c>
      <c r="AN34" s="154">
        <v>0.9540000000000001</v>
      </c>
      <c r="AO34" s="154">
        <v>0.9540000000000001</v>
      </c>
      <c r="AQ34" s="151" t="s">
        <v>226</v>
      </c>
      <c r="AR34" s="151" t="s">
        <v>32</v>
      </c>
      <c r="AS34" s="151" t="s">
        <v>293</v>
      </c>
      <c r="AT34" s="151">
        <v>6000</v>
      </c>
    </row>
    <row r="35" spans="1:46" ht="15.75" customHeight="1">
      <c r="A35" s="155">
        <v>3</v>
      </c>
      <c r="B35" s="29"/>
      <c r="C35" s="30"/>
      <c r="D35" s="38"/>
      <c r="E35" s="37"/>
      <c r="F35" s="40"/>
      <c r="G35" s="40"/>
      <c r="H35" s="91">
        <f t="shared" si="13"/>
      </c>
      <c r="I35" s="67">
        <f t="shared" si="8"/>
      </c>
      <c r="J35" s="34"/>
      <c r="K35" s="31"/>
      <c r="L35" s="195"/>
      <c r="M35" s="33"/>
      <c r="N35" s="31"/>
      <c r="O35" s="178"/>
      <c r="P35" s="126">
        <f>IF(L35="Custom 1",'Motor Custom Input'!$C$4*0.746*E35/O35,IF(L35="Custom 2",'Motor Custom Input'!$C$5*0.746*E35/O35,IF(L35="Custom 3",'Motor Custom Input'!$C$6*0.746*E35/O35,IF(OR(L35="",O35=""),"",L35*0.746*E35/O35))))</f>
      </c>
      <c r="Q35" s="127">
        <f t="shared" si="9"/>
      </c>
      <c r="R35" s="128">
        <f t="shared" si="10"/>
      </c>
      <c r="S35" s="148">
        <f t="shared" si="14"/>
      </c>
      <c r="T35" s="156">
        <f t="shared" si="11"/>
      </c>
      <c r="U35" s="157">
        <f t="shared" si="12"/>
      </c>
      <c r="Y35" s="167" t="s">
        <v>227</v>
      </c>
      <c r="Z35" s="104"/>
      <c r="AA35" s="197">
        <v>350</v>
      </c>
      <c r="AB35" s="240">
        <v>0.9540000000000001</v>
      </c>
      <c r="AC35" s="240">
        <v>0.958</v>
      </c>
      <c r="AD35" s="240">
        <v>0.9540000000000001</v>
      </c>
      <c r="AE35" s="240">
        <v>0.958</v>
      </c>
      <c r="AF35" s="240">
        <v>0.9620000000000001</v>
      </c>
      <c r="AG35" s="240">
        <v>0.958</v>
      </c>
      <c r="AI35" s="197">
        <v>350</v>
      </c>
      <c r="AJ35" s="154">
        <v>0.945</v>
      </c>
      <c r="AK35" s="154">
        <v>0.9540000000000001</v>
      </c>
      <c r="AL35" s="154">
        <v>0.95</v>
      </c>
      <c r="AM35" s="154">
        <v>0.95</v>
      </c>
      <c r="AN35" s="154">
        <v>0.9540000000000001</v>
      </c>
      <c r="AO35" s="154">
        <v>0.9540000000000001</v>
      </c>
      <c r="AQ35" s="151" t="s">
        <v>227</v>
      </c>
      <c r="AR35" s="151" t="s">
        <v>279</v>
      </c>
      <c r="AS35" s="151" t="s">
        <v>294</v>
      </c>
      <c r="AT35" s="151">
        <v>4055</v>
      </c>
    </row>
    <row r="36" spans="1:46" ht="15.75" customHeight="1">
      <c r="A36" s="155">
        <v>4</v>
      </c>
      <c r="B36" s="29"/>
      <c r="C36" s="30"/>
      <c r="D36" s="38"/>
      <c r="E36" s="37"/>
      <c r="F36" s="40"/>
      <c r="G36" s="40"/>
      <c r="H36" s="91">
        <f t="shared" si="13"/>
      </c>
      <c r="I36" s="67">
        <f t="shared" si="8"/>
      </c>
      <c r="J36" s="34"/>
      <c r="K36" s="31"/>
      <c r="L36" s="195"/>
      <c r="M36" s="33"/>
      <c r="N36" s="31"/>
      <c r="O36" s="178"/>
      <c r="P36" s="126">
        <f>IF(L36="Custom 1",'Motor Custom Input'!$C$4*0.746*E36/O36,IF(L36="Custom 2",'Motor Custom Input'!$C$5*0.746*E36/O36,IF(L36="Custom 3",'Motor Custom Input'!$C$6*0.746*E36/O36,IF(OR(L36="",O36=""),"",L36*0.746*E36/O36))))</f>
      </c>
      <c r="Q36" s="127">
        <f t="shared" si="9"/>
      </c>
      <c r="R36" s="128">
        <f t="shared" si="10"/>
      </c>
      <c r="S36" s="148">
        <f t="shared" si="14"/>
      </c>
      <c r="T36" s="156">
        <f t="shared" si="11"/>
      </c>
      <c r="U36" s="157">
        <f t="shared" si="12"/>
      </c>
      <c r="Y36" s="167" t="s">
        <v>228</v>
      </c>
      <c r="Z36" s="104"/>
      <c r="AA36" s="197">
        <v>400</v>
      </c>
      <c r="AB36" s="240">
        <v>0.958</v>
      </c>
      <c r="AC36" s="240">
        <v>0.958</v>
      </c>
      <c r="AD36" s="240">
        <v>0.958</v>
      </c>
      <c r="AE36" s="240">
        <v>0.958</v>
      </c>
      <c r="AF36" s="240">
        <v>0.9620000000000001</v>
      </c>
      <c r="AG36" s="240">
        <v>0.958</v>
      </c>
      <c r="AI36" s="197">
        <v>400</v>
      </c>
      <c r="AJ36" s="154" t="s">
        <v>163</v>
      </c>
      <c r="AK36" s="154">
        <v>0.9540000000000001</v>
      </c>
      <c r="AL36" s="154">
        <v>0.9540000000000001</v>
      </c>
      <c r="AM36" s="154" t="s">
        <v>163</v>
      </c>
      <c r="AN36" s="154">
        <v>0.9540000000000001</v>
      </c>
      <c r="AO36" s="154">
        <v>0.9540000000000001</v>
      </c>
      <c r="AQ36" s="151" t="s">
        <v>227</v>
      </c>
      <c r="AR36" s="151" t="s">
        <v>400</v>
      </c>
      <c r="AS36" s="151" t="s">
        <v>408</v>
      </c>
      <c r="AT36" s="151">
        <v>1877</v>
      </c>
    </row>
    <row r="37" spans="1:46" ht="15.75" customHeight="1">
      <c r="A37" s="155">
        <v>5</v>
      </c>
      <c r="B37" s="29"/>
      <c r="C37" s="30"/>
      <c r="D37" s="38"/>
      <c r="E37" s="37"/>
      <c r="F37" s="40"/>
      <c r="G37" s="40"/>
      <c r="H37" s="91">
        <f t="shared" si="13"/>
      </c>
      <c r="I37" s="67">
        <f t="shared" si="8"/>
      </c>
      <c r="J37" s="34"/>
      <c r="K37" s="31"/>
      <c r="L37" s="195"/>
      <c r="M37" s="33"/>
      <c r="N37" s="31"/>
      <c r="O37" s="178"/>
      <c r="P37" s="126">
        <f>IF(L37="Custom 1",'Motor Custom Input'!$C$4*0.746*E37/O37,IF(L37="Custom 2",'Motor Custom Input'!$C$5*0.746*E37/O37,IF(L37="Custom 3",'Motor Custom Input'!$C$6*0.746*E37/O37,IF(OR(L37="",O37=""),"",L37*0.746*E37/O37))))</f>
      </c>
      <c r="Q37" s="127">
        <f t="shared" si="9"/>
      </c>
      <c r="R37" s="128">
        <f t="shared" si="10"/>
      </c>
      <c r="S37" s="148">
        <f t="shared" si="14"/>
      </c>
      <c r="T37" s="156">
        <f t="shared" si="11"/>
      </c>
      <c r="U37" s="157">
        <f t="shared" si="12"/>
      </c>
      <c r="Y37" s="167" t="s">
        <v>229</v>
      </c>
      <c r="Z37" s="104"/>
      <c r="AA37" s="197">
        <v>450</v>
      </c>
      <c r="AB37" s="240">
        <v>0.9620000000000001</v>
      </c>
      <c r="AC37" s="240">
        <v>0.9620000000000001</v>
      </c>
      <c r="AD37" s="240">
        <v>0.958</v>
      </c>
      <c r="AE37" s="240">
        <v>0.958</v>
      </c>
      <c r="AF37" s="240">
        <v>0.9620000000000001</v>
      </c>
      <c r="AG37" s="240">
        <v>0.958</v>
      </c>
      <c r="AI37" s="197">
        <v>450</v>
      </c>
      <c r="AJ37" s="154" t="s">
        <v>163</v>
      </c>
      <c r="AK37" s="154">
        <v>0.958</v>
      </c>
      <c r="AL37" s="154">
        <v>0.958</v>
      </c>
      <c r="AM37" s="154" t="s">
        <v>163</v>
      </c>
      <c r="AN37" s="154">
        <v>0.9540000000000001</v>
      </c>
      <c r="AO37" s="154">
        <v>0.9540000000000001</v>
      </c>
      <c r="AQ37" s="151" t="s">
        <v>227</v>
      </c>
      <c r="AR37" s="151" t="s">
        <v>32</v>
      </c>
      <c r="AS37" s="151" t="s">
        <v>295</v>
      </c>
      <c r="AT37" s="151">
        <v>6000</v>
      </c>
    </row>
    <row r="38" spans="1:46" ht="15.75" customHeight="1">
      <c r="A38" s="155">
        <v>6</v>
      </c>
      <c r="B38" s="29"/>
      <c r="C38" s="30"/>
      <c r="D38" s="38"/>
      <c r="E38" s="37"/>
      <c r="F38" s="40"/>
      <c r="G38" s="40"/>
      <c r="H38" s="91">
        <f t="shared" si="13"/>
      </c>
      <c r="I38" s="67">
        <f t="shared" si="8"/>
      </c>
      <c r="J38" s="34"/>
      <c r="K38" s="31"/>
      <c r="L38" s="195"/>
      <c r="M38" s="33"/>
      <c r="N38" s="31"/>
      <c r="O38" s="178"/>
      <c r="P38" s="126">
        <f>IF(L38="Custom 1",'Motor Custom Input'!$C$4*0.746*E38/O38,IF(L38="Custom 2",'Motor Custom Input'!$C$5*0.746*E38/O38,IF(L38="Custom 3",'Motor Custom Input'!$C$6*0.746*E38/O38,IF(OR(L38="",O38=""),"",L38*0.746*E38/O38))))</f>
      </c>
      <c r="Q38" s="127">
        <f t="shared" si="9"/>
      </c>
      <c r="R38" s="128">
        <f t="shared" si="10"/>
      </c>
      <c r="S38" s="148">
        <f t="shared" si="14"/>
      </c>
      <c r="T38" s="156">
        <f t="shared" si="11"/>
      </c>
      <c r="U38" s="157">
        <f t="shared" si="12"/>
      </c>
      <c r="Y38" s="167" t="s">
        <v>230</v>
      </c>
      <c r="Z38" s="104"/>
      <c r="AA38" s="197">
        <v>500</v>
      </c>
      <c r="AB38" s="240">
        <v>0.9620000000000001</v>
      </c>
      <c r="AC38" s="240">
        <v>0.9620000000000001</v>
      </c>
      <c r="AD38" s="240">
        <v>0.958</v>
      </c>
      <c r="AE38" s="240">
        <v>0.958</v>
      </c>
      <c r="AF38" s="240">
        <v>0.9620000000000001</v>
      </c>
      <c r="AG38" s="240">
        <v>0.958</v>
      </c>
      <c r="AI38" s="197">
        <v>500</v>
      </c>
      <c r="AJ38" s="154" t="s">
        <v>163</v>
      </c>
      <c r="AK38" s="154">
        <v>0.958</v>
      </c>
      <c r="AL38" s="154">
        <v>0.958</v>
      </c>
      <c r="AM38" s="154" t="s">
        <v>163</v>
      </c>
      <c r="AN38" s="154">
        <v>0.958</v>
      </c>
      <c r="AO38" s="154">
        <v>0.9540000000000001</v>
      </c>
      <c r="AQ38" s="151" t="s">
        <v>228</v>
      </c>
      <c r="AR38" s="151" t="s">
        <v>279</v>
      </c>
      <c r="AS38" s="151" t="s">
        <v>296</v>
      </c>
      <c r="AT38" s="151">
        <v>6376</v>
      </c>
    </row>
    <row r="39" spans="1:46" ht="15.75" customHeight="1">
      <c r="A39" s="155">
        <v>7</v>
      </c>
      <c r="B39" s="29"/>
      <c r="C39" s="30"/>
      <c r="D39" s="38"/>
      <c r="E39" s="37"/>
      <c r="F39" s="40"/>
      <c r="G39" s="40"/>
      <c r="H39" s="91">
        <f t="shared" si="13"/>
      </c>
      <c r="I39" s="67">
        <f t="shared" si="8"/>
      </c>
      <c r="J39" s="34"/>
      <c r="K39" s="31"/>
      <c r="L39" s="195"/>
      <c r="M39" s="33"/>
      <c r="N39" s="31"/>
      <c r="O39" s="178"/>
      <c r="P39" s="126">
        <f>IF(L39="Custom 1",'Motor Custom Input'!$C$4*0.746*E39/O39,IF(L39="Custom 2",'Motor Custom Input'!$C$5*0.746*E39/O39,IF(L39="Custom 3",'Motor Custom Input'!$C$6*0.746*E39/O39,IF(OR(L39="",O39=""),"",L39*0.746*E39/O39))))</f>
      </c>
      <c r="Q39" s="127">
        <f t="shared" si="9"/>
      </c>
      <c r="R39" s="128">
        <f t="shared" si="10"/>
      </c>
      <c r="S39" s="148">
        <f t="shared" si="14"/>
      </c>
      <c r="T39" s="156">
        <f t="shared" si="11"/>
      </c>
      <c r="U39" s="157">
        <f t="shared" si="12"/>
      </c>
      <c r="Y39" s="167" t="s">
        <v>231</v>
      </c>
      <c r="Z39" s="104"/>
      <c r="AA39" s="198" t="s">
        <v>511</v>
      </c>
      <c r="AB39" s="194" t="str">
        <f>IF(CONCATENATE('Motor Custom Input'!$E4,'Motor Custom Input'!$D4)='Motor Form'!AB$13,'Motor Custom Input'!$F4,"Edit")</f>
        <v>Edit</v>
      </c>
      <c r="AC39" s="194" t="str">
        <f>IF(CONCATENATE('Motor Custom Input'!$E4,'Motor Custom Input'!$D4)='Motor Form'!AC$13,'Motor Custom Input'!$F4,"Edit")</f>
        <v>Edit</v>
      </c>
      <c r="AD39" s="194" t="str">
        <f>IF(CONCATENATE('Motor Custom Input'!$E4,'Motor Custom Input'!$D4)='Motor Form'!AD$13,'Motor Custom Input'!$F4,"Edit")</f>
        <v>Edit</v>
      </c>
      <c r="AE39" s="194" t="str">
        <f>IF(CONCATENATE('Motor Custom Input'!$E4,'Motor Custom Input'!$D4)='Motor Form'!AE$13,'Motor Custom Input'!$F4,"Edit")</f>
        <v>Edit</v>
      </c>
      <c r="AF39" s="194" t="str">
        <f>IF(CONCATENATE('Motor Custom Input'!$E4,'Motor Custom Input'!$D4)='Motor Form'!AF$13,'Motor Custom Input'!$F4,"Edit")</f>
        <v>Edit</v>
      </c>
      <c r="AG39" s="194" t="str">
        <f>IF(CONCATENATE('Motor Custom Input'!$E4,'Motor Custom Input'!$D4)='Motor Form'!AG$13,'Motor Custom Input'!$F4,"Edit")</f>
        <v>Edit</v>
      </c>
      <c r="AI39" s="198" t="s">
        <v>511</v>
      </c>
      <c r="AJ39" s="194" t="str">
        <f>IF(CONCATENATE('Motor Custom Input'!$E4,'Motor Custom Input'!$D4)='Motor Form'!AJ$13,'Motor Custom Input'!$F4,"Edit")</f>
        <v>Edit</v>
      </c>
      <c r="AK39" s="194" t="str">
        <f>IF(CONCATENATE('Motor Custom Input'!$E4,'Motor Custom Input'!$D4)='Motor Form'!AK$13,'Motor Custom Input'!$F4,"Edit")</f>
        <v>Edit</v>
      </c>
      <c r="AL39" s="194" t="str">
        <f>IF(CONCATENATE('Motor Custom Input'!$E4,'Motor Custom Input'!$D4)='Motor Form'!AL$13,'Motor Custom Input'!$F4,"Edit")</f>
        <v>Edit</v>
      </c>
      <c r="AM39" s="194" t="str">
        <f>IF(CONCATENATE('Motor Custom Input'!$E4,'Motor Custom Input'!$D4)='Motor Form'!AM$13,'Motor Custom Input'!$F4,"Edit")</f>
        <v>Edit</v>
      </c>
      <c r="AN39" s="194" t="str">
        <f>IF(CONCATENATE('Motor Custom Input'!$E4,'Motor Custom Input'!$D4)='Motor Form'!AN$13,'Motor Custom Input'!$F4,"Edit")</f>
        <v>Edit</v>
      </c>
      <c r="AO39" s="194" t="str">
        <f>IF(CONCATENATE('Motor Custom Input'!$E4,'Motor Custom Input'!$D4)='Motor Form'!AO$13,'Motor Custom Input'!$F4,"Edit")</f>
        <v>Edit</v>
      </c>
      <c r="AQ39" s="151" t="s">
        <v>228</v>
      </c>
      <c r="AR39" s="151" t="s">
        <v>400</v>
      </c>
      <c r="AS39" s="151" t="s">
        <v>409</v>
      </c>
      <c r="AT39" s="151">
        <v>2713</v>
      </c>
    </row>
    <row r="40" spans="1:46" ht="15.75" customHeight="1">
      <c r="A40" s="155">
        <v>8</v>
      </c>
      <c r="B40" s="29"/>
      <c r="C40" s="30"/>
      <c r="D40" s="38"/>
      <c r="E40" s="37"/>
      <c r="F40" s="40"/>
      <c r="G40" s="40"/>
      <c r="H40" s="91">
        <f t="shared" si="13"/>
      </c>
      <c r="I40" s="67">
        <f t="shared" si="8"/>
      </c>
      <c r="J40" s="34"/>
      <c r="K40" s="31"/>
      <c r="L40" s="195"/>
      <c r="M40" s="33"/>
      <c r="N40" s="31"/>
      <c r="O40" s="178"/>
      <c r="P40" s="126">
        <f>IF(L40="Custom 1",'Motor Custom Input'!$C$4*0.746*E40/O40,IF(L40="Custom 2",'Motor Custom Input'!$C$5*0.746*E40/O40,IF(L40="Custom 3",'Motor Custom Input'!$C$6*0.746*E40/O40,IF(OR(L40="",O40=""),"",L40*0.746*E40/O40))))</f>
      </c>
      <c r="Q40" s="127">
        <f t="shared" si="9"/>
      </c>
      <c r="R40" s="128">
        <f t="shared" si="10"/>
      </c>
      <c r="S40" s="148">
        <f t="shared" si="14"/>
      </c>
      <c r="T40" s="156">
        <f t="shared" si="11"/>
      </c>
      <c r="U40" s="157">
        <f t="shared" si="12"/>
      </c>
      <c r="Y40" s="167" t="s">
        <v>232</v>
      </c>
      <c r="Z40" s="104"/>
      <c r="AA40" s="198" t="s">
        <v>512</v>
      </c>
      <c r="AB40" s="194" t="str">
        <f>IF(CONCATENATE('Motor Custom Input'!$E5,'Motor Custom Input'!$D5)='Motor Form'!AB$13,'Motor Custom Input'!$F5,"Edit")</f>
        <v>Edit</v>
      </c>
      <c r="AC40" s="194" t="str">
        <f>IF(CONCATENATE('Motor Custom Input'!$E5,'Motor Custom Input'!$D5)='Motor Form'!AC$13,'Motor Custom Input'!$F5,"Edit")</f>
        <v>Edit</v>
      </c>
      <c r="AD40" s="194" t="str">
        <f>IF(CONCATENATE('Motor Custom Input'!$E5,'Motor Custom Input'!$D5)='Motor Form'!AD$13,'Motor Custom Input'!$F5,"Edit")</f>
        <v>Edit</v>
      </c>
      <c r="AE40" s="194" t="str">
        <f>IF(CONCATENATE('Motor Custom Input'!$E5,'Motor Custom Input'!$D5)='Motor Form'!AE$13,'Motor Custom Input'!$F5,"Edit")</f>
        <v>Edit</v>
      </c>
      <c r="AF40" s="194" t="str">
        <f>IF(CONCATENATE('Motor Custom Input'!$E5,'Motor Custom Input'!$D5)='Motor Form'!AF$13,'Motor Custom Input'!$F5,"Edit")</f>
        <v>Edit</v>
      </c>
      <c r="AG40" s="194" t="str">
        <f>IF(CONCATENATE('Motor Custom Input'!$E5,'Motor Custom Input'!$D5)='Motor Form'!AG$13,'Motor Custom Input'!$F5,"Edit")</f>
        <v>Edit</v>
      </c>
      <c r="AI40" s="198" t="s">
        <v>512</v>
      </c>
      <c r="AJ40" s="194" t="str">
        <f>IF(CONCATENATE('Motor Custom Input'!$E5,'Motor Custom Input'!$D5)='Motor Form'!AJ$13,'Motor Custom Input'!$F5,"Edit")</f>
        <v>Edit</v>
      </c>
      <c r="AK40" s="194" t="str">
        <f>IF(CONCATENATE('Motor Custom Input'!$E5,'Motor Custom Input'!$D5)='Motor Form'!AK$13,'Motor Custom Input'!$F5,"Edit")</f>
        <v>Edit</v>
      </c>
      <c r="AL40" s="194" t="str">
        <f>IF(CONCATENATE('Motor Custom Input'!$E5,'Motor Custom Input'!$D5)='Motor Form'!AL$13,'Motor Custom Input'!$F5,"Edit")</f>
        <v>Edit</v>
      </c>
      <c r="AM40" s="194" t="str">
        <f>IF(CONCATENATE('Motor Custom Input'!$E5,'Motor Custom Input'!$D5)='Motor Form'!AM$13,'Motor Custom Input'!$F5,"Edit")</f>
        <v>Edit</v>
      </c>
      <c r="AN40" s="194" t="str">
        <f>IF(CONCATENATE('Motor Custom Input'!$E5,'Motor Custom Input'!$D5)='Motor Form'!AN$13,'Motor Custom Input'!$F5,"Edit")</f>
        <v>Edit</v>
      </c>
      <c r="AO40" s="194" t="str">
        <f>IF(CONCATENATE('Motor Custom Input'!$E5,'Motor Custom Input'!$D5)='Motor Form'!AO$13,'Motor Custom Input'!$F5,"Edit")</f>
        <v>Edit</v>
      </c>
      <c r="AQ40" s="151" t="s">
        <v>228</v>
      </c>
      <c r="AR40" s="151" t="s">
        <v>32</v>
      </c>
      <c r="AS40" s="151" t="s">
        <v>297</v>
      </c>
      <c r="AT40" s="151">
        <v>6000</v>
      </c>
    </row>
    <row r="41" spans="1:46" ht="15.75" customHeight="1">
      <c r="A41" s="155">
        <v>9</v>
      </c>
      <c r="B41" s="29"/>
      <c r="C41" s="30"/>
      <c r="D41" s="38"/>
      <c r="E41" s="37"/>
      <c r="F41" s="40"/>
      <c r="G41" s="40"/>
      <c r="H41" s="91">
        <f t="shared" si="13"/>
      </c>
      <c r="I41" s="67">
        <f t="shared" si="8"/>
      </c>
      <c r="J41" s="34"/>
      <c r="K41" s="31"/>
      <c r="L41" s="195"/>
      <c r="M41" s="33"/>
      <c r="N41" s="31"/>
      <c r="O41" s="178"/>
      <c r="P41" s="126">
        <f>IF(L41="Custom 1",'Motor Custom Input'!$C$4*0.746*E41/O41,IF(L41="Custom 2",'Motor Custom Input'!$C$5*0.746*E41/O41,IF(L41="Custom 3",'Motor Custom Input'!$C$6*0.746*E41/O41,IF(OR(L41="",O41=""),"",L41*0.746*E41/O41))))</f>
      </c>
      <c r="Q41" s="127">
        <f t="shared" si="9"/>
      </c>
      <c r="R41" s="128">
        <f t="shared" si="10"/>
      </c>
      <c r="S41" s="148">
        <f t="shared" si="14"/>
      </c>
      <c r="T41" s="156">
        <f t="shared" si="11"/>
      </c>
      <c r="U41" s="157">
        <f t="shared" si="12"/>
      </c>
      <c r="Y41" s="167" t="s">
        <v>233</v>
      </c>
      <c r="Z41" s="104"/>
      <c r="AA41" s="198" t="s">
        <v>513</v>
      </c>
      <c r="AB41" s="194" t="str">
        <f>IF(CONCATENATE('Motor Custom Input'!$E6,'Motor Custom Input'!$D6)='Motor Form'!AB$13,'Motor Custom Input'!$F6,"Edit")</f>
        <v>Edit</v>
      </c>
      <c r="AC41" s="194" t="str">
        <f>IF(CONCATENATE('Motor Custom Input'!$E6,'Motor Custom Input'!$D6)='Motor Form'!AC$13,'Motor Custom Input'!$F6,"Edit")</f>
        <v>Edit</v>
      </c>
      <c r="AD41" s="194" t="str">
        <f>IF(CONCATENATE('Motor Custom Input'!$E6,'Motor Custom Input'!$D6)='Motor Form'!AD$13,'Motor Custom Input'!$F6,"Edit")</f>
        <v>Edit</v>
      </c>
      <c r="AE41" s="194" t="str">
        <f>IF(CONCATENATE('Motor Custom Input'!$E6,'Motor Custom Input'!$D6)='Motor Form'!AE$13,'Motor Custom Input'!$F6,"Edit")</f>
        <v>Edit</v>
      </c>
      <c r="AF41" s="194" t="str">
        <f>IF(CONCATENATE('Motor Custom Input'!$E6,'Motor Custom Input'!$D6)='Motor Form'!AF$13,'Motor Custom Input'!$F6,"Edit")</f>
        <v>Edit</v>
      </c>
      <c r="AG41" s="194" t="str">
        <f>IF(CONCATENATE('Motor Custom Input'!$E6,'Motor Custom Input'!$D6)='Motor Form'!AG$13,'Motor Custom Input'!$F6,"Edit")</f>
        <v>Edit</v>
      </c>
      <c r="AI41" s="198" t="s">
        <v>513</v>
      </c>
      <c r="AJ41" s="194" t="str">
        <f>IF(CONCATENATE('Motor Custom Input'!$E6,'Motor Custom Input'!$D6)='Motor Form'!AJ$13,'Motor Custom Input'!$F6,"Edit")</f>
        <v>Edit</v>
      </c>
      <c r="AK41" s="194" t="str">
        <f>IF(CONCATENATE('Motor Custom Input'!$E6,'Motor Custom Input'!$D6)='Motor Form'!AK$13,'Motor Custom Input'!$F6,"Edit")</f>
        <v>Edit</v>
      </c>
      <c r="AL41" s="194" t="str">
        <f>IF(CONCATENATE('Motor Custom Input'!$E6,'Motor Custom Input'!$D6)='Motor Form'!AL$13,'Motor Custom Input'!$F6,"Edit")</f>
        <v>Edit</v>
      </c>
      <c r="AM41" s="194" t="str">
        <f>IF(CONCATENATE('Motor Custom Input'!$E6,'Motor Custom Input'!$D6)='Motor Form'!AM$13,'Motor Custom Input'!$F6,"Edit")</f>
        <v>Edit</v>
      </c>
      <c r="AN41" s="194" t="str">
        <f>IF(CONCATENATE('Motor Custom Input'!$E6,'Motor Custom Input'!$D6)='Motor Form'!AN$13,'Motor Custom Input'!$F6,"Edit")</f>
        <v>Edit</v>
      </c>
      <c r="AO41" s="194" t="str">
        <f>IF(CONCATENATE('Motor Custom Input'!$E6,'Motor Custom Input'!$D6)='Motor Form'!AO$13,'Motor Custom Input'!$F6,"Edit")</f>
        <v>Edit</v>
      </c>
      <c r="AQ41" s="151" t="s">
        <v>229</v>
      </c>
      <c r="AR41" s="151" t="s">
        <v>279</v>
      </c>
      <c r="AS41" s="151" t="s">
        <v>298</v>
      </c>
      <c r="AT41" s="151">
        <v>1954</v>
      </c>
    </row>
    <row r="42" spans="1:46" ht="15.75" customHeight="1" thickBot="1">
      <c r="A42" s="158">
        <v>10</v>
      </c>
      <c r="B42" s="73"/>
      <c r="C42" s="30"/>
      <c r="D42" s="74"/>
      <c r="E42" s="75"/>
      <c r="F42" s="76"/>
      <c r="G42" s="76"/>
      <c r="H42" s="91">
        <f t="shared" si="13"/>
      </c>
      <c r="I42" s="67">
        <f t="shared" si="8"/>
      </c>
      <c r="J42" s="80"/>
      <c r="K42" s="78"/>
      <c r="L42" s="195"/>
      <c r="M42" s="79"/>
      <c r="N42" s="78"/>
      <c r="O42" s="178"/>
      <c r="P42" s="126">
        <f>IF(L42="Custom 1",'Motor Custom Input'!$C$4*0.746*E42/O42,IF(L42="Custom 2",'Motor Custom Input'!$C$5*0.746*E42/O42,IF(L42="Custom 3",'Motor Custom Input'!$C$6*0.746*E42/O42,IF(OR(L42="",O42=""),"",L42*0.746*E42/O42))))</f>
      </c>
      <c r="Q42" s="127">
        <f t="shared" si="9"/>
      </c>
      <c r="R42" s="128">
        <f t="shared" si="10"/>
      </c>
      <c r="S42" s="148">
        <f t="shared" si="14"/>
      </c>
      <c r="T42" s="156">
        <f t="shared" si="11"/>
      </c>
      <c r="U42" s="159">
        <f t="shared" si="12"/>
      </c>
      <c r="Y42" s="167" t="s">
        <v>234</v>
      </c>
      <c r="Z42" s="104"/>
      <c r="AQ42" s="151" t="s">
        <v>229</v>
      </c>
      <c r="AR42" s="151" t="s">
        <v>400</v>
      </c>
      <c r="AS42" s="151" t="s">
        <v>410</v>
      </c>
      <c r="AT42" s="151">
        <v>1121</v>
      </c>
    </row>
    <row r="43" spans="1:46" ht="18" thickBot="1">
      <c r="A43" s="160"/>
      <c r="B43" s="161"/>
      <c r="C43" s="161"/>
      <c r="D43" s="162"/>
      <c r="E43" s="163"/>
      <c r="F43" s="163"/>
      <c r="G43" s="163"/>
      <c r="H43" s="163"/>
      <c r="I43" s="163"/>
      <c r="J43" s="163"/>
      <c r="K43" s="163"/>
      <c r="L43" s="163"/>
      <c r="M43" s="163"/>
      <c r="N43" s="163"/>
      <c r="O43" s="163"/>
      <c r="P43" s="163"/>
      <c r="Q43" s="163"/>
      <c r="R43" s="163"/>
      <c r="S43" s="164"/>
      <c r="T43" s="165">
        <f>SUM(T33:T42)</f>
        <v>0</v>
      </c>
      <c r="U43" s="166">
        <f>SUM(U33:U42)</f>
        <v>0</v>
      </c>
      <c r="Y43" s="167" t="s">
        <v>235</v>
      </c>
      <c r="AQ43" s="151" t="s">
        <v>229</v>
      </c>
      <c r="AR43" s="151" t="s">
        <v>32</v>
      </c>
      <c r="AS43" s="151" t="s">
        <v>299</v>
      </c>
      <c r="AT43" s="151">
        <v>6000</v>
      </c>
    </row>
    <row r="44" spans="1:46" ht="19.5" customHeight="1" thickBot="1">
      <c r="A44" s="102" t="s">
        <v>22</v>
      </c>
      <c r="B44" s="104"/>
      <c r="C44" s="104"/>
      <c r="D44" s="104"/>
      <c r="E44" s="104"/>
      <c r="F44" s="104"/>
      <c r="G44" s="104"/>
      <c r="H44" s="104"/>
      <c r="Y44" s="167" t="s">
        <v>236</v>
      </c>
      <c r="Z44" s="104"/>
      <c r="AQ44" s="151" t="s">
        <v>230</v>
      </c>
      <c r="AR44" s="151" t="s">
        <v>279</v>
      </c>
      <c r="AS44" s="151" t="s">
        <v>300</v>
      </c>
      <c r="AT44" s="151">
        <v>3748</v>
      </c>
    </row>
    <row r="45" spans="1:46" ht="19.5" customHeight="1">
      <c r="A45" s="269" t="s">
        <v>43</v>
      </c>
      <c r="B45" s="270"/>
      <c r="C45" s="271"/>
      <c r="D45" s="174">
        <f>T25-T43</f>
        <v>0</v>
      </c>
      <c r="Y45" s="167" t="s">
        <v>237</v>
      </c>
      <c r="Z45" s="104"/>
      <c r="AQ45" s="151" t="s">
        <v>230</v>
      </c>
      <c r="AR45" s="151" t="s">
        <v>400</v>
      </c>
      <c r="AS45" s="151" t="s">
        <v>411</v>
      </c>
      <c r="AT45" s="151">
        <v>1767</v>
      </c>
    </row>
    <row r="46" spans="1:46" ht="19.5" customHeight="1" thickBot="1">
      <c r="A46" s="272" t="s">
        <v>30</v>
      </c>
      <c r="B46" s="273"/>
      <c r="C46" s="274"/>
      <c r="D46" s="175">
        <f>U25-U43</f>
        <v>0</v>
      </c>
      <c r="Y46" s="167" t="s">
        <v>238</v>
      </c>
      <c r="Z46" s="104"/>
      <c r="AQ46" s="151" t="s">
        <v>230</v>
      </c>
      <c r="AR46" s="151" t="s">
        <v>32</v>
      </c>
      <c r="AS46" s="151" t="s">
        <v>301</v>
      </c>
      <c r="AT46" s="151">
        <v>6000</v>
      </c>
    </row>
    <row r="47" spans="25:46" ht="13.5" customHeight="1">
      <c r="Y47" s="167" t="s">
        <v>239</v>
      </c>
      <c r="Z47" s="104"/>
      <c r="AQ47" s="151" t="s">
        <v>231</v>
      </c>
      <c r="AR47" s="151" t="s">
        <v>279</v>
      </c>
      <c r="AS47" s="151" t="s">
        <v>302</v>
      </c>
      <c r="AT47" s="151">
        <v>4182</v>
      </c>
    </row>
    <row r="48" spans="25:46" ht="12.75" customHeight="1">
      <c r="Y48" s="167" t="s">
        <v>240</v>
      </c>
      <c r="Z48" s="104"/>
      <c r="AQ48" s="151" t="s">
        <v>231</v>
      </c>
      <c r="AR48" s="151" t="s">
        <v>400</v>
      </c>
      <c r="AS48" s="151" t="s">
        <v>412</v>
      </c>
      <c r="AT48" s="151">
        <v>1923</v>
      </c>
    </row>
    <row r="49" spans="25:46" ht="12.75" customHeight="1">
      <c r="Y49" s="167" t="s">
        <v>241</v>
      </c>
      <c r="Z49" s="104"/>
      <c r="AQ49" s="151" t="s">
        <v>231</v>
      </c>
      <c r="AR49" s="151" t="s">
        <v>32</v>
      </c>
      <c r="AS49" s="151" t="s">
        <v>303</v>
      </c>
      <c r="AT49" s="151">
        <v>6000</v>
      </c>
    </row>
    <row r="50" spans="25:46" ht="12.75" customHeight="1">
      <c r="Y50" s="167" t="s">
        <v>242</v>
      </c>
      <c r="Z50" s="104"/>
      <c r="AQ50" s="151" t="s">
        <v>232</v>
      </c>
      <c r="AR50" s="151" t="s">
        <v>279</v>
      </c>
      <c r="AS50" s="151" t="s">
        <v>304</v>
      </c>
      <c r="AT50" s="151">
        <v>6456</v>
      </c>
    </row>
    <row r="51" spans="25:46" ht="12.75" customHeight="1">
      <c r="Y51" s="167" t="s">
        <v>243</v>
      </c>
      <c r="Z51" s="104"/>
      <c r="AQ51" s="151" t="s">
        <v>232</v>
      </c>
      <c r="AR51" s="151" t="s">
        <v>400</v>
      </c>
      <c r="AS51" s="151" t="s">
        <v>413</v>
      </c>
      <c r="AT51" s="151">
        <v>2742</v>
      </c>
    </row>
    <row r="52" spans="25:46" ht="13.5" customHeight="1">
      <c r="Y52" s="167" t="s">
        <v>244</v>
      </c>
      <c r="Z52" s="104"/>
      <c r="AQ52" s="151" t="s">
        <v>232</v>
      </c>
      <c r="AR52" s="151" t="s">
        <v>32</v>
      </c>
      <c r="AS52" s="151" t="s">
        <v>305</v>
      </c>
      <c r="AT52" s="151">
        <v>6000</v>
      </c>
    </row>
    <row r="53" spans="25:46" ht="12.75" customHeight="1">
      <c r="Y53" s="167" t="s">
        <v>245</v>
      </c>
      <c r="Z53" s="104"/>
      <c r="AQ53" s="151" t="s">
        <v>233</v>
      </c>
      <c r="AR53" s="151" t="s">
        <v>279</v>
      </c>
      <c r="AS53" s="151" t="s">
        <v>306</v>
      </c>
      <c r="AT53" s="151">
        <v>4182</v>
      </c>
    </row>
    <row r="54" spans="25:46" ht="12.75" customHeight="1">
      <c r="Y54" s="167" t="s">
        <v>246</v>
      </c>
      <c r="Z54" s="104"/>
      <c r="AQ54" s="151" t="s">
        <v>233</v>
      </c>
      <c r="AR54" s="151" t="s">
        <v>400</v>
      </c>
      <c r="AS54" s="151" t="s">
        <v>414</v>
      </c>
      <c r="AT54" s="151">
        <v>1923</v>
      </c>
    </row>
    <row r="55" spans="25:46" ht="12.75" customHeight="1">
      <c r="Y55" s="167" t="s">
        <v>247</v>
      </c>
      <c r="Z55" s="104"/>
      <c r="AQ55" s="151" t="s">
        <v>233</v>
      </c>
      <c r="AR55" s="151" t="s">
        <v>32</v>
      </c>
      <c r="AS55" s="151" t="s">
        <v>307</v>
      </c>
      <c r="AT55" s="151">
        <v>6000</v>
      </c>
    </row>
    <row r="56" spans="25:46" ht="12.75" customHeight="1">
      <c r="Y56" s="167" t="s">
        <v>248</v>
      </c>
      <c r="Z56" s="104"/>
      <c r="AQ56" s="151" t="s">
        <v>234</v>
      </c>
      <c r="AR56" s="151" t="s">
        <v>279</v>
      </c>
      <c r="AS56" s="151" t="s">
        <v>308</v>
      </c>
      <c r="AT56" s="151">
        <v>1952</v>
      </c>
    </row>
    <row r="57" spans="25:46" ht="13.5" customHeight="1">
      <c r="Y57" s="167" t="s">
        <v>249</v>
      </c>
      <c r="Z57" s="104"/>
      <c r="AQ57" s="151" t="s">
        <v>234</v>
      </c>
      <c r="AR57" s="151" t="s">
        <v>400</v>
      </c>
      <c r="AS57" s="151" t="s">
        <v>415</v>
      </c>
      <c r="AT57" s="151">
        <v>1120</v>
      </c>
    </row>
    <row r="58" spans="25:46" ht="14.25">
      <c r="Y58" s="167" t="s">
        <v>250</v>
      </c>
      <c r="Z58" s="104"/>
      <c r="AQ58" s="151" t="s">
        <v>234</v>
      </c>
      <c r="AR58" s="151" t="s">
        <v>32</v>
      </c>
      <c r="AS58" s="151" t="s">
        <v>309</v>
      </c>
      <c r="AT58" s="151">
        <v>6000</v>
      </c>
    </row>
    <row r="59" spans="25:46" ht="14.25">
      <c r="Y59" s="167" t="s">
        <v>251</v>
      </c>
      <c r="Z59" s="104"/>
      <c r="AQ59" s="151" t="s">
        <v>235</v>
      </c>
      <c r="AR59" s="151" t="s">
        <v>279</v>
      </c>
      <c r="AS59" s="151" t="s">
        <v>310</v>
      </c>
      <c r="AT59" s="151">
        <v>5836</v>
      </c>
    </row>
    <row r="60" spans="25:46" ht="14.25">
      <c r="Y60" s="167" t="s">
        <v>252</v>
      </c>
      <c r="AQ60" s="151" t="s">
        <v>235</v>
      </c>
      <c r="AR60" s="151" t="s">
        <v>400</v>
      </c>
      <c r="AS60" s="151" t="s">
        <v>416</v>
      </c>
      <c r="AT60" s="151">
        <v>2518</v>
      </c>
    </row>
    <row r="61" spans="25:46" ht="14.25">
      <c r="Y61" s="167" t="s">
        <v>253</v>
      </c>
      <c r="AQ61" s="151" t="s">
        <v>235</v>
      </c>
      <c r="AR61" s="151" t="s">
        <v>32</v>
      </c>
      <c r="AS61" s="151" t="s">
        <v>311</v>
      </c>
      <c r="AT61" s="151">
        <v>6000</v>
      </c>
    </row>
    <row r="62" spans="25:46" ht="14.25">
      <c r="Y62" s="167" t="s">
        <v>254</v>
      </c>
      <c r="AQ62" s="151" t="s">
        <v>236</v>
      </c>
      <c r="AR62" s="151" t="s">
        <v>279</v>
      </c>
      <c r="AS62" s="151" t="s">
        <v>312</v>
      </c>
      <c r="AT62" s="151">
        <v>6376</v>
      </c>
    </row>
    <row r="63" spans="25:46" ht="14.25">
      <c r="Y63" s="167" t="s">
        <v>255</v>
      </c>
      <c r="AQ63" s="151" t="s">
        <v>236</v>
      </c>
      <c r="AR63" s="151" t="s">
        <v>400</v>
      </c>
      <c r="AS63" s="151" t="s">
        <v>417</v>
      </c>
      <c r="AT63" s="151">
        <v>2713</v>
      </c>
    </row>
    <row r="64" spans="25:46" ht="14.25">
      <c r="Y64" s="167" t="s">
        <v>256</v>
      </c>
      <c r="AQ64" s="151" t="s">
        <v>236</v>
      </c>
      <c r="AR64" s="151" t="s">
        <v>32</v>
      </c>
      <c r="AS64" s="151" t="s">
        <v>313</v>
      </c>
      <c r="AT64" s="151">
        <v>6000</v>
      </c>
    </row>
    <row r="65" spans="25:46" ht="14.25">
      <c r="Y65" s="167" t="s">
        <v>257</v>
      </c>
      <c r="AQ65" s="151" t="s">
        <v>237</v>
      </c>
      <c r="AR65" s="151" t="s">
        <v>279</v>
      </c>
      <c r="AS65" s="151" t="s">
        <v>314</v>
      </c>
      <c r="AT65" s="151">
        <v>1953</v>
      </c>
    </row>
    <row r="66" spans="25:46" ht="14.25">
      <c r="Y66" s="167" t="s">
        <v>258</v>
      </c>
      <c r="AQ66" s="151" t="s">
        <v>237</v>
      </c>
      <c r="AR66" s="151" t="s">
        <v>400</v>
      </c>
      <c r="AS66" s="151" t="s">
        <v>418</v>
      </c>
      <c r="AT66" s="151">
        <v>1121</v>
      </c>
    </row>
    <row r="67" spans="25:46" ht="14.25">
      <c r="Y67" s="167" t="s">
        <v>259</v>
      </c>
      <c r="AQ67" s="151" t="s">
        <v>237</v>
      </c>
      <c r="AR67" s="151" t="s">
        <v>32</v>
      </c>
      <c r="AS67" s="151" t="s">
        <v>315</v>
      </c>
      <c r="AT67" s="151">
        <v>6000</v>
      </c>
    </row>
    <row r="68" spans="25:46" ht="14.25">
      <c r="Y68" s="167" t="s">
        <v>260</v>
      </c>
      <c r="AQ68" s="151" t="s">
        <v>238</v>
      </c>
      <c r="AR68" s="151" t="s">
        <v>279</v>
      </c>
      <c r="AS68" s="151" t="s">
        <v>316</v>
      </c>
      <c r="AT68" s="151">
        <v>4055</v>
      </c>
    </row>
    <row r="69" spans="25:46" ht="14.25">
      <c r="Y69" s="167" t="s">
        <v>261</v>
      </c>
      <c r="AJ69" s="199"/>
      <c r="AK69" s="199"/>
      <c r="AM69" s="199"/>
      <c r="AN69" s="199"/>
      <c r="AO69" s="199"/>
      <c r="AQ69" s="151" t="s">
        <v>238</v>
      </c>
      <c r="AR69" s="151" t="s">
        <v>400</v>
      </c>
      <c r="AS69" s="151" t="s">
        <v>419</v>
      </c>
      <c r="AT69" s="151">
        <v>1877</v>
      </c>
    </row>
    <row r="70" spans="25:46" ht="14.25">
      <c r="Y70" s="167" t="s">
        <v>262</v>
      </c>
      <c r="AB70" s="199"/>
      <c r="AC70" s="199"/>
      <c r="AD70" s="199"/>
      <c r="AE70" s="199"/>
      <c r="AF70" s="199"/>
      <c r="AG70" s="199"/>
      <c r="AJ70" s="199"/>
      <c r="AK70" s="199"/>
      <c r="AL70" s="199"/>
      <c r="AM70" s="199"/>
      <c r="AN70" s="199"/>
      <c r="AO70" s="199"/>
      <c r="AQ70" s="151" t="s">
        <v>238</v>
      </c>
      <c r="AR70" s="151" t="s">
        <v>32</v>
      </c>
      <c r="AS70" s="151" t="s">
        <v>317</v>
      </c>
      <c r="AT70" s="151">
        <v>6000</v>
      </c>
    </row>
    <row r="71" spans="25:46" ht="14.25">
      <c r="Y71" s="167" t="s">
        <v>263</v>
      </c>
      <c r="AB71" s="199"/>
      <c r="AC71" s="199"/>
      <c r="AD71" s="199"/>
      <c r="AE71" s="199"/>
      <c r="AF71" s="199"/>
      <c r="AG71" s="199"/>
      <c r="AJ71" s="199"/>
      <c r="AK71" s="199"/>
      <c r="AL71" s="199"/>
      <c r="AM71" s="199"/>
      <c r="AN71" s="199"/>
      <c r="AO71" s="199"/>
      <c r="AQ71" s="151" t="s">
        <v>239</v>
      </c>
      <c r="AR71" s="151" t="s">
        <v>279</v>
      </c>
      <c r="AS71" s="151" t="s">
        <v>318</v>
      </c>
      <c r="AT71" s="151">
        <v>2586</v>
      </c>
    </row>
    <row r="72" spans="25:46" ht="14.25">
      <c r="Y72" s="167" t="s">
        <v>264</v>
      </c>
      <c r="AB72" s="199"/>
      <c r="AC72" s="199"/>
      <c r="AD72" s="199"/>
      <c r="AE72" s="199"/>
      <c r="AF72" s="199"/>
      <c r="AG72" s="199"/>
      <c r="AJ72" s="199"/>
      <c r="AK72" s="199"/>
      <c r="AL72" s="199"/>
      <c r="AM72" s="199"/>
      <c r="AN72" s="199"/>
      <c r="AO72" s="199"/>
      <c r="AQ72" s="151" t="s">
        <v>239</v>
      </c>
      <c r="AR72" s="151" t="s">
        <v>400</v>
      </c>
      <c r="AS72" s="151" t="s">
        <v>420</v>
      </c>
      <c r="AT72" s="151">
        <v>1348</v>
      </c>
    </row>
    <row r="73" spans="25:46" ht="14.25">
      <c r="Y73" s="167" t="s">
        <v>265</v>
      </c>
      <c r="AB73" s="199"/>
      <c r="AC73" s="199"/>
      <c r="AD73" s="199"/>
      <c r="AE73" s="199"/>
      <c r="AF73" s="199"/>
      <c r="AG73" s="199"/>
      <c r="AJ73" s="199"/>
      <c r="AK73" s="199"/>
      <c r="AL73" s="199"/>
      <c r="AM73" s="199"/>
      <c r="AN73" s="199"/>
      <c r="AO73" s="199"/>
      <c r="AQ73" s="151" t="s">
        <v>239</v>
      </c>
      <c r="AR73" s="151" t="s">
        <v>32</v>
      </c>
      <c r="AS73" s="151" t="s">
        <v>319</v>
      </c>
      <c r="AT73" s="151">
        <v>6000</v>
      </c>
    </row>
    <row r="74" spans="25:46" ht="28.5">
      <c r="Y74" s="167" t="s">
        <v>266</v>
      </c>
      <c r="AB74" s="199"/>
      <c r="AC74" s="199"/>
      <c r="AD74" s="199"/>
      <c r="AE74" s="199"/>
      <c r="AF74" s="199"/>
      <c r="AG74" s="199"/>
      <c r="AJ74" s="199"/>
      <c r="AK74" s="199"/>
      <c r="AL74" s="199"/>
      <c r="AM74" s="199"/>
      <c r="AN74" s="199"/>
      <c r="AO74" s="199"/>
      <c r="AQ74" s="151" t="s">
        <v>240</v>
      </c>
      <c r="AR74" s="151" t="s">
        <v>279</v>
      </c>
      <c r="AS74" s="151" t="s">
        <v>320</v>
      </c>
      <c r="AT74" s="151">
        <v>7674</v>
      </c>
    </row>
    <row r="75" spans="25:46" ht="14.25">
      <c r="Y75" s="167" t="s">
        <v>267</v>
      </c>
      <c r="AB75" s="199"/>
      <c r="AC75" s="199"/>
      <c r="AD75" s="199"/>
      <c r="AE75" s="199"/>
      <c r="AF75" s="199"/>
      <c r="AG75" s="199"/>
      <c r="AJ75" s="199"/>
      <c r="AK75" s="199"/>
      <c r="AL75" s="199"/>
      <c r="AM75" s="199"/>
      <c r="AN75" s="199"/>
      <c r="AO75" s="199"/>
      <c r="AQ75" s="151" t="s">
        <v>240</v>
      </c>
      <c r="AR75" s="151" t="s">
        <v>400</v>
      </c>
      <c r="AS75" s="151" t="s">
        <v>421</v>
      </c>
      <c r="AT75" s="151">
        <v>3180</v>
      </c>
    </row>
    <row r="76" spans="25:46" ht="14.25">
      <c r="Y76" s="167" t="s">
        <v>0</v>
      </c>
      <c r="AB76" s="199"/>
      <c r="AC76" s="199"/>
      <c r="AD76" s="199"/>
      <c r="AE76" s="199"/>
      <c r="AF76" s="199"/>
      <c r="AG76" s="199"/>
      <c r="AJ76" s="199"/>
      <c r="AK76" s="199"/>
      <c r="AL76" s="199"/>
      <c r="AM76" s="199"/>
      <c r="AN76" s="199"/>
      <c r="AO76" s="199"/>
      <c r="AQ76" s="151" t="s">
        <v>240</v>
      </c>
      <c r="AR76" s="151" t="s">
        <v>32</v>
      </c>
      <c r="AS76" s="151" t="s">
        <v>321</v>
      </c>
      <c r="AT76" s="151">
        <v>6000</v>
      </c>
    </row>
    <row r="77" spans="25:46" ht="14.25">
      <c r="Y77" s="167" t="s">
        <v>268</v>
      </c>
      <c r="AB77" s="199"/>
      <c r="AC77" s="199"/>
      <c r="AD77" s="199"/>
      <c r="AE77" s="199"/>
      <c r="AF77" s="199"/>
      <c r="AG77" s="199"/>
      <c r="AJ77" s="199"/>
      <c r="AK77" s="199"/>
      <c r="AL77" s="199"/>
      <c r="AM77" s="199"/>
      <c r="AN77" s="199"/>
      <c r="AO77" s="199"/>
      <c r="AQ77" s="151" t="s">
        <v>241</v>
      </c>
      <c r="AR77" s="151" t="s">
        <v>279</v>
      </c>
      <c r="AS77" s="151" t="s">
        <v>322</v>
      </c>
      <c r="AT77" s="151">
        <v>7666</v>
      </c>
    </row>
    <row r="78" spans="25:46" ht="14.25">
      <c r="Y78" s="167" t="s">
        <v>269</v>
      </c>
      <c r="AB78" s="199"/>
      <c r="AC78" s="199"/>
      <c r="AD78" s="199"/>
      <c r="AE78" s="199"/>
      <c r="AF78" s="199"/>
      <c r="AG78" s="199"/>
      <c r="AJ78" s="199"/>
      <c r="AK78" s="199"/>
      <c r="AL78" s="199"/>
      <c r="AM78" s="199"/>
      <c r="AN78" s="199"/>
      <c r="AO78" s="199"/>
      <c r="AQ78" s="151" t="s">
        <v>241</v>
      </c>
      <c r="AR78" s="151" t="s">
        <v>400</v>
      </c>
      <c r="AS78" s="151" t="s">
        <v>422</v>
      </c>
      <c r="AT78" s="151">
        <v>3177</v>
      </c>
    </row>
    <row r="79" spans="25:46" ht="14.25">
      <c r="Y79" s="167" t="s">
        <v>270</v>
      </c>
      <c r="AB79" s="199"/>
      <c r="AC79" s="199"/>
      <c r="AD79" s="199"/>
      <c r="AE79" s="199"/>
      <c r="AF79" s="199"/>
      <c r="AG79" s="199"/>
      <c r="AJ79" s="199"/>
      <c r="AK79" s="199"/>
      <c r="AL79" s="199"/>
      <c r="AM79" s="199"/>
      <c r="AN79" s="199"/>
      <c r="AO79" s="199"/>
      <c r="AQ79" s="151" t="s">
        <v>241</v>
      </c>
      <c r="AR79" s="151" t="s">
        <v>32</v>
      </c>
      <c r="AS79" s="151" t="s">
        <v>323</v>
      </c>
      <c r="AT79" s="151">
        <v>6000</v>
      </c>
    </row>
    <row r="80" spans="25:46" ht="14.25">
      <c r="Y80" s="167" t="s">
        <v>271</v>
      </c>
      <c r="AB80" s="199"/>
      <c r="AC80" s="199"/>
      <c r="AD80" s="199"/>
      <c r="AE80" s="199"/>
      <c r="AF80" s="199"/>
      <c r="AG80" s="199"/>
      <c r="AJ80" s="199"/>
      <c r="AK80" s="199"/>
      <c r="AL80" s="199"/>
      <c r="AM80" s="199"/>
      <c r="AN80" s="199"/>
      <c r="AO80" s="199"/>
      <c r="AQ80" s="151" t="s">
        <v>242</v>
      </c>
      <c r="AR80" s="151" t="s">
        <v>279</v>
      </c>
      <c r="AS80" s="151" t="s">
        <v>324</v>
      </c>
      <c r="AT80" s="151">
        <v>2857</v>
      </c>
    </row>
    <row r="81" spans="25:46" ht="14.25">
      <c r="Y81" s="167" t="s">
        <v>272</v>
      </c>
      <c r="AB81" s="199"/>
      <c r="AC81" s="199"/>
      <c r="AD81" s="199"/>
      <c r="AE81" s="199"/>
      <c r="AF81" s="199"/>
      <c r="AG81" s="199"/>
      <c r="AJ81" s="199"/>
      <c r="AK81" s="199"/>
      <c r="AL81" s="199"/>
      <c r="AM81" s="199"/>
      <c r="AN81" s="199"/>
      <c r="AO81" s="199"/>
      <c r="AQ81" s="151" t="s">
        <v>242</v>
      </c>
      <c r="AR81" s="151" t="s">
        <v>400</v>
      </c>
      <c r="AS81" s="151" t="s">
        <v>423</v>
      </c>
      <c r="AT81" s="151">
        <v>1446</v>
      </c>
    </row>
    <row r="82" spans="25:46" ht="14.25">
      <c r="Y82" s="167" t="s">
        <v>273</v>
      </c>
      <c r="AB82" s="199"/>
      <c r="AC82" s="199"/>
      <c r="AD82" s="199"/>
      <c r="AE82" s="199"/>
      <c r="AF82" s="199"/>
      <c r="AG82" s="199"/>
      <c r="AJ82" s="199"/>
      <c r="AK82" s="199"/>
      <c r="AL82" s="199"/>
      <c r="AM82" s="199"/>
      <c r="AN82" s="199"/>
      <c r="AO82" s="199"/>
      <c r="AQ82" s="151" t="s">
        <v>242</v>
      </c>
      <c r="AR82" s="151" t="s">
        <v>32</v>
      </c>
      <c r="AS82" s="151" t="s">
        <v>325</v>
      </c>
      <c r="AT82" s="151">
        <v>6000</v>
      </c>
    </row>
    <row r="83" spans="25:46" ht="14.25">
      <c r="Y83" s="167" t="s">
        <v>274</v>
      </c>
      <c r="AB83" s="199"/>
      <c r="AC83" s="199"/>
      <c r="AD83" s="199"/>
      <c r="AE83" s="199"/>
      <c r="AF83" s="199"/>
      <c r="AG83" s="199"/>
      <c r="AJ83" s="199"/>
      <c r="AK83" s="199"/>
      <c r="AL83" s="199"/>
      <c r="AM83" s="199"/>
      <c r="AN83" s="199"/>
      <c r="AO83" s="199"/>
      <c r="AQ83" s="151" t="s">
        <v>243</v>
      </c>
      <c r="AR83" s="151" t="s">
        <v>279</v>
      </c>
      <c r="AS83" s="151" t="s">
        <v>326</v>
      </c>
      <c r="AT83" s="151">
        <v>4730</v>
      </c>
    </row>
    <row r="84" spans="25:46" ht="14.25">
      <c r="Y84" s="167" t="s">
        <v>275</v>
      </c>
      <c r="AB84" s="199"/>
      <c r="AC84" s="199"/>
      <c r="AD84" s="199"/>
      <c r="AE84" s="199"/>
      <c r="AF84" s="199"/>
      <c r="AG84" s="199"/>
      <c r="AJ84" s="199"/>
      <c r="AK84" s="199"/>
      <c r="AL84" s="199"/>
      <c r="AM84" s="199"/>
      <c r="AN84" s="199"/>
      <c r="AO84" s="199"/>
      <c r="AQ84" s="151" t="s">
        <v>243</v>
      </c>
      <c r="AR84" s="151" t="s">
        <v>400</v>
      </c>
      <c r="AS84" s="151" t="s">
        <v>424</v>
      </c>
      <c r="AT84" s="151">
        <v>2120</v>
      </c>
    </row>
    <row r="85" spans="25:46" ht="14.25">
      <c r="Y85" s="167" t="s">
        <v>276</v>
      </c>
      <c r="AB85" s="199"/>
      <c r="AC85" s="199"/>
      <c r="AD85" s="199"/>
      <c r="AE85" s="199"/>
      <c r="AF85" s="199"/>
      <c r="AG85" s="199"/>
      <c r="AJ85" s="199"/>
      <c r="AK85" s="199"/>
      <c r="AL85" s="199"/>
      <c r="AM85" s="199"/>
      <c r="AN85" s="199"/>
      <c r="AO85" s="199"/>
      <c r="AQ85" s="151" t="s">
        <v>243</v>
      </c>
      <c r="AR85" s="151" t="s">
        <v>32</v>
      </c>
      <c r="AS85" s="151" t="s">
        <v>327</v>
      </c>
      <c r="AT85" s="151">
        <v>6000</v>
      </c>
    </row>
    <row r="86" spans="25:46" ht="14.25">
      <c r="Y86" s="167" t="s">
        <v>277</v>
      </c>
      <c r="AB86" s="199"/>
      <c r="AC86" s="199"/>
      <c r="AD86" s="199"/>
      <c r="AE86" s="199"/>
      <c r="AF86" s="199"/>
      <c r="AG86" s="199"/>
      <c r="AJ86" s="199"/>
      <c r="AK86" s="199"/>
      <c r="AL86" s="199"/>
      <c r="AM86" s="199"/>
      <c r="AN86" s="199"/>
      <c r="AO86" s="199"/>
      <c r="AQ86" s="151" t="s">
        <v>244</v>
      </c>
      <c r="AR86" s="151" t="s">
        <v>279</v>
      </c>
      <c r="AS86" s="151" t="s">
        <v>328</v>
      </c>
      <c r="AT86" s="151">
        <v>6631</v>
      </c>
    </row>
    <row r="87" spans="25:46" ht="14.25">
      <c r="Y87" s="167" t="s">
        <v>278</v>
      </c>
      <c r="AB87" s="199"/>
      <c r="AC87" s="199"/>
      <c r="AD87" s="199"/>
      <c r="AE87" s="199"/>
      <c r="AF87" s="199"/>
      <c r="AG87" s="199"/>
      <c r="AJ87" s="199"/>
      <c r="AK87" s="199"/>
      <c r="AL87" s="199"/>
      <c r="AM87" s="199"/>
      <c r="AN87" s="199"/>
      <c r="AO87" s="199"/>
      <c r="AQ87" s="151" t="s">
        <v>244</v>
      </c>
      <c r="AR87" s="151" t="s">
        <v>400</v>
      </c>
      <c r="AS87" s="151" t="s">
        <v>425</v>
      </c>
      <c r="AT87" s="151">
        <v>2805</v>
      </c>
    </row>
    <row r="88" spans="25:46" ht="14.25">
      <c r="Y88" s="167" t="s">
        <v>24</v>
      </c>
      <c r="AB88" s="199"/>
      <c r="AC88" s="199"/>
      <c r="AD88" s="199"/>
      <c r="AE88" s="199"/>
      <c r="AF88" s="199"/>
      <c r="AG88" s="199"/>
      <c r="AJ88" s="199"/>
      <c r="AK88" s="199"/>
      <c r="AL88" s="199"/>
      <c r="AM88" s="199"/>
      <c r="AN88" s="199"/>
      <c r="AO88" s="199"/>
      <c r="AQ88" s="151" t="s">
        <v>244</v>
      </c>
      <c r="AR88" s="151" t="s">
        <v>32</v>
      </c>
      <c r="AS88" s="151" t="s">
        <v>329</v>
      </c>
      <c r="AT88" s="151">
        <v>6000</v>
      </c>
    </row>
    <row r="89" spans="28:46" ht="12.75">
      <c r="AB89" s="199"/>
      <c r="AC89" s="199"/>
      <c r="AD89" s="199"/>
      <c r="AE89" s="199"/>
      <c r="AF89" s="199"/>
      <c r="AG89" s="199"/>
      <c r="AJ89" s="199"/>
      <c r="AK89" s="199"/>
      <c r="AL89" s="199"/>
      <c r="AM89" s="199"/>
      <c r="AN89" s="199"/>
      <c r="AO89" s="199"/>
      <c r="AQ89" s="151" t="s">
        <v>245</v>
      </c>
      <c r="AR89" s="151" t="s">
        <v>279</v>
      </c>
      <c r="AS89" s="151" t="s">
        <v>330</v>
      </c>
      <c r="AT89" s="151">
        <v>4056</v>
      </c>
    </row>
    <row r="90" spans="28:46" ht="12.75">
      <c r="AB90" s="199"/>
      <c r="AC90" s="199"/>
      <c r="AD90" s="199"/>
      <c r="AE90" s="199"/>
      <c r="AF90" s="199"/>
      <c r="AG90" s="199"/>
      <c r="AJ90" s="199"/>
      <c r="AK90" s="199"/>
      <c r="AL90" s="199"/>
      <c r="AM90" s="199"/>
      <c r="AN90" s="199"/>
      <c r="AO90" s="199"/>
      <c r="AQ90" s="151" t="s">
        <v>245</v>
      </c>
      <c r="AR90" s="151" t="s">
        <v>400</v>
      </c>
      <c r="AS90" s="151" t="s">
        <v>426</v>
      </c>
      <c r="AT90" s="151">
        <v>1878</v>
      </c>
    </row>
    <row r="91" spans="25:46" ht="12.75">
      <c r="Y91" s="176" t="s">
        <v>491</v>
      </c>
      <c r="AB91" s="199"/>
      <c r="AC91" s="199"/>
      <c r="AD91" s="199"/>
      <c r="AE91" s="199"/>
      <c r="AF91" s="199"/>
      <c r="AG91" s="199"/>
      <c r="AK91" s="199"/>
      <c r="AL91" s="199"/>
      <c r="AN91" s="199"/>
      <c r="AO91" s="199"/>
      <c r="AQ91" s="151" t="s">
        <v>245</v>
      </c>
      <c r="AR91" s="151" t="s">
        <v>32</v>
      </c>
      <c r="AS91" s="151" t="s">
        <v>331</v>
      </c>
      <c r="AT91" s="151">
        <v>6000</v>
      </c>
    </row>
    <row r="92" spans="25:46" ht="12.75">
      <c r="Y92" s="177" t="s">
        <v>492</v>
      </c>
      <c r="AB92" s="199"/>
      <c r="AC92" s="199"/>
      <c r="AD92" s="199"/>
      <c r="AE92" s="199"/>
      <c r="AF92" s="199"/>
      <c r="AG92" s="199"/>
      <c r="AK92" s="199"/>
      <c r="AL92" s="199"/>
      <c r="AN92" s="199"/>
      <c r="AO92" s="199"/>
      <c r="AQ92" s="151" t="s">
        <v>246</v>
      </c>
      <c r="AR92" s="151" t="s">
        <v>279</v>
      </c>
      <c r="AS92" s="151" t="s">
        <v>332</v>
      </c>
      <c r="AT92" s="151">
        <v>3748</v>
      </c>
    </row>
    <row r="93" spans="25:46" ht="12.75">
      <c r="Y93" s="177" t="s">
        <v>493</v>
      </c>
      <c r="AB93" s="199"/>
      <c r="AC93" s="199"/>
      <c r="AD93" s="199"/>
      <c r="AE93" s="199"/>
      <c r="AF93" s="199"/>
      <c r="AG93" s="199"/>
      <c r="AK93" s="199"/>
      <c r="AL93" s="199"/>
      <c r="AN93" s="199"/>
      <c r="AO93" s="199"/>
      <c r="AQ93" s="151" t="s">
        <v>246</v>
      </c>
      <c r="AR93" s="151" t="s">
        <v>400</v>
      </c>
      <c r="AS93" s="151" t="s">
        <v>427</v>
      </c>
      <c r="AT93" s="151">
        <v>1767</v>
      </c>
    </row>
    <row r="94" spans="25:46" ht="12.75">
      <c r="Y94" s="177" t="s">
        <v>494</v>
      </c>
      <c r="AB94" s="199"/>
      <c r="AC94" s="199"/>
      <c r="AD94" s="199"/>
      <c r="AE94" s="199"/>
      <c r="AF94" s="199"/>
      <c r="AG94" s="199"/>
      <c r="AQ94" s="151" t="s">
        <v>246</v>
      </c>
      <c r="AR94" s="151" t="s">
        <v>32</v>
      </c>
      <c r="AS94" s="151" t="s">
        <v>333</v>
      </c>
      <c r="AT94" s="151">
        <v>6000</v>
      </c>
    </row>
    <row r="95" spans="43:46" ht="12.75">
      <c r="AQ95" s="151" t="s">
        <v>247</v>
      </c>
      <c r="AR95" s="151" t="s">
        <v>279</v>
      </c>
      <c r="AS95" s="151" t="s">
        <v>334</v>
      </c>
      <c r="AT95" s="151">
        <v>2857</v>
      </c>
    </row>
    <row r="96" spans="43:46" ht="12.75">
      <c r="AQ96" s="151" t="s">
        <v>247</v>
      </c>
      <c r="AR96" s="151" t="s">
        <v>400</v>
      </c>
      <c r="AS96" s="151" t="s">
        <v>428</v>
      </c>
      <c r="AT96" s="151">
        <v>1446</v>
      </c>
    </row>
    <row r="97" spans="25:46" ht="12.75">
      <c r="Y97" s="132" t="s">
        <v>497</v>
      </c>
      <c r="AQ97" s="151" t="s">
        <v>247</v>
      </c>
      <c r="AR97" s="151" t="s">
        <v>32</v>
      </c>
      <c r="AS97" s="151" t="s">
        <v>335</v>
      </c>
      <c r="AT97" s="151">
        <v>6000</v>
      </c>
    </row>
    <row r="98" spans="25:46" ht="14.25">
      <c r="Y98" s="167" t="s">
        <v>498</v>
      </c>
      <c r="AQ98" s="151" t="s">
        <v>248</v>
      </c>
      <c r="AR98" s="151" t="s">
        <v>279</v>
      </c>
      <c r="AS98" s="151" t="s">
        <v>336</v>
      </c>
      <c r="AT98" s="151">
        <v>3064</v>
      </c>
    </row>
    <row r="99" spans="25:46" ht="14.25">
      <c r="Y99" s="167" t="s">
        <v>499</v>
      </c>
      <c r="AQ99" s="151" t="s">
        <v>248</v>
      </c>
      <c r="AR99" s="151" t="s">
        <v>400</v>
      </c>
      <c r="AS99" s="151" t="s">
        <v>429</v>
      </c>
      <c r="AT99" s="151">
        <v>1521</v>
      </c>
    </row>
    <row r="100" spans="25:46" ht="14.25">
      <c r="Y100" s="167" t="s">
        <v>500</v>
      </c>
      <c r="AQ100" s="151" t="s">
        <v>248</v>
      </c>
      <c r="AR100" s="151" t="s">
        <v>32</v>
      </c>
      <c r="AS100" s="151" t="s">
        <v>337</v>
      </c>
      <c r="AT100" s="151">
        <v>6000</v>
      </c>
    </row>
    <row r="101" spans="25:46" ht="14.25">
      <c r="Y101" s="167" t="s">
        <v>501</v>
      </c>
      <c r="AQ101" s="151" t="s">
        <v>249</v>
      </c>
      <c r="AR101" s="151" t="s">
        <v>279</v>
      </c>
      <c r="AS101" s="151" t="s">
        <v>338</v>
      </c>
      <c r="AT101" s="151">
        <v>4833</v>
      </c>
    </row>
    <row r="102" spans="25:46" ht="28.5">
      <c r="Y102" s="167" t="s">
        <v>502</v>
      </c>
      <c r="AQ102" s="151" t="s">
        <v>249</v>
      </c>
      <c r="AR102" s="151" t="s">
        <v>400</v>
      </c>
      <c r="AS102" s="151" t="s">
        <v>430</v>
      </c>
      <c r="AT102" s="151">
        <v>2157</v>
      </c>
    </row>
    <row r="103" spans="25:46" ht="14.25">
      <c r="Y103" s="167" t="s">
        <v>503</v>
      </c>
      <c r="AQ103" s="151" t="s">
        <v>249</v>
      </c>
      <c r="AR103" s="151" t="s">
        <v>32</v>
      </c>
      <c r="AS103" s="151" t="s">
        <v>339</v>
      </c>
      <c r="AT103" s="151">
        <v>6000</v>
      </c>
    </row>
    <row r="104" spans="25:46" ht="28.5">
      <c r="Y104" s="167" t="s">
        <v>504</v>
      </c>
      <c r="AQ104" s="151" t="s">
        <v>250</v>
      </c>
      <c r="AR104" s="151" t="s">
        <v>279</v>
      </c>
      <c r="AS104" s="151" t="s">
        <v>340</v>
      </c>
      <c r="AT104" s="151">
        <v>2857</v>
      </c>
    </row>
    <row r="105" spans="25:46" ht="14.25">
      <c r="Y105" s="167" t="s">
        <v>24</v>
      </c>
      <c r="AQ105" s="151" t="s">
        <v>250</v>
      </c>
      <c r="AR105" s="151" t="s">
        <v>400</v>
      </c>
      <c r="AS105" s="151" t="s">
        <v>431</v>
      </c>
      <c r="AT105" s="151">
        <v>1446</v>
      </c>
    </row>
    <row r="106" spans="43:46" ht="12.75">
      <c r="AQ106" s="151" t="s">
        <v>250</v>
      </c>
      <c r="AR106" s="151" t="s">
        <v>32</v>
      </c>
      <c r="AS106" s="151" t="s">
        <v>341</v>
      </c>
      <c r="AT106" s="151">
        <v>6000</v>
      </c>
    </row>
    <row r="107" spans="43:46" ht="12.75">
      <c r="AQ107" s="151" t="s">
        <v>251</v>
      </c>
      <c r="AR107" s="151" t="s">
        <v>279</v>
      </c>
      <c r="AS107" s="151" t="s">
        <v>342</v>
      </c>
      <c r="AT107" s="151">
        <v>3748</v>
      </c>
    </row>
    <row r="108" spans="43:46" ht="12.75">
      <c r="AQ108" s="151" t="s">
        <v>251</v>
      </c>
      <c r="AR108" s="151" t="s">
        <v>400</v>
      </c>
      <c r="AS108" s="151" t="s">
        <v>432</v>
      </c>
      <c r="AT108" s="151">
        <v>1767</v>
      </c>
    </row>
    <row r="109" spans="43:46" ht="12.75">
      <c r="AQ109" s="151" t="s">
        <v>251</v>
      </c>
      <c r="AR109" s="151" t="s">
        <v>32</v>
      </c>
      <c r="AS109" s="151" t="s">
        <v>343</v>
      </c>
      <c r="AT109" s="151">
        <v>6000</v>
      </c>
    </row>
    <row r="110" spans="43:46" ht="12.75">
      <c r="AQ110" s="151" t="s">
        <v>252</v>
      </c>
      <c r="AR110" s="151" t="s">
        <v>279</v>
      </c>
      <c r="AS110" s="151" t="s">
        <v>344</v>
      </c>
      <c r="AT110" s="151">
        <v>1954</v>
      </c>
    </row>
    <row r="111" spans="43:46" ht="12.75">
      <c r="AQ111" s="151" t="s">
        <v>252</v>
      </c>
      <c r="AR111" s="151" t="s">
        <v>400</v>
      </c>
      <c r="AS111" s="151" t="s">
        <v>433</v>
      </c>
      <c r="AT111" s="151">
        <v>1121</v>
      </c>
    </row>
    <row r="112" spans="43:46" ht="12.75">
      <c r="AQ112" s="151" t="s">
        <v>252</v>
      </c>
      <c r="AR112" s="151" t="s">
        <v>32</v>
      </c>
      <c r="AS112" s="151" t="s">
        <v>345</v>
      </c>
      <c r="AT112" s="151">
        <v>6000</v>
      </c>
    </row>
    <row r="113" spans="43:46" ht="12.75">
      <c r="AQ113" s="151" t="s">
        <v>253</v>
      </c>
      <c r="AR113" s="151" t="s">
        <v>279</v>
      </c>
      <c r="AS113" s="151" t="s">
        <v>346</v>
      </c>
      <c r="AT113" s="151">
        <v>7665</v>
      </c>
    </row>
    <row r="114" spans="43:46" ht="12.75">
      <c r="AQ114" s="151" t="s">
        <v>253</v>
      </c>
      <c r="AR114" s="151" t="s">
        <v>400</v>
      </c>
      <c r="AS114" s="151" t="s">
        <v>434</v>
      </c>
      <c r="AT114" s="151">
        <v>3177</v>
      </c>
    </row>
    <row r="115" spans="43:46" ht="12.75">
      <c r="AQ115" s="151" t="s">
        <v>253</v>
      </c>
      <c r="AR115" s="151" t="s">
        <v>32</v>
      </c>
      <c r="AS115" s="151" t="s">
        <v>347</v>
      </c>
      <c r="AT115" s="151">
        <v>6000</v>
      </c>
    </row>
    <row r="116" spans="43:46" ht="12.75">
      <c r="AQ116" s="151" t="s">
        <v>254</v>
      </c>
      <c r="AR116" s="151" t="s">
        <v>279</v>
      </c>
      <c r="AS116" s="151" t="s">
        <v>348</v>
      </c>
      <c r="AT116" s="151">
        <v>3748</v>
      </c>
    </row>
    <row r="117" spans="43:46" ht="12.75">
      <c r="AQ117" s="151" t="s">
        <v>254</v>
      </c>
      <c r="AR117" s="151" t="s">
        <v>400</v>
      </c>
      <c r="AS117" s="151" t="s">
        <v>435</v>
      </c>
      <c r="AT117" s="151">
        <v>1767</v>
      </c>
    </row>
    <row r="118" spans="43:46" ht="12.75">
      <c r="AQ118" s="151" t="s">
        <v>254</v>
      </c>
      <c r="AR118" s="151" t="s">
        <v>32</v>
      </c>
      <c r="AS118" s="151" t="s">
        <v>349</v>
      </c>
      <c r="AT118" s="151">
        <v>6000</v>
      </c>
    </row>
    <row r="119" spans="43:46" ht="12.75">
      <c r="AQ119" s="151" t="s">
        <v>255</v>
      </c>
      <c r="AR119" s="151" t="s">
        <v>279</v>
      </c>
      <c r="AS119" s="151" t="s">
        <v>350</v>
      </c>
      <c r="AT119" s="151">
        <v>5840</v>
      </c>
    </row>
    <row r="120" spans="43:46" ht="12.75">
      <c r="AQ120" s="151" t="s">
        <v>255</v>
      </c>
      <c r="AR120" s="151" t="s">
        <v>400</v>
      </c>
      <c r="AS120" s="151" t="s">
        <v>436</v>
      </c>
      <c r="AT120" s="151">
        <v>2520</v>
      </c>
    </row>
    <row r="121" spans="43:46" ht="12.75">
      <c r="AQ121" s="151" t="s">
        <v>255</v>
      </c>
      <c r="AR121" s="151" t="s">
        <v>32</v>
      </c>
      <c r="AS121" s="151" t="s">
        <v>351</v>
      </c>
      <c r="AT121" s="151">
        <v>6000</v>
      </c>
    </row>
    <row r="122" spans="43:46" ht="12.75">
      <c r="AQ122" s="151" t="s">
        <v>256</v>
      </c>
      <c r="AR122" s="151" t="s">
        <v>279</v>
      </c>
      <c r="AS122" s="151" t="s">
        <v>352</v>
      </c>
      <c r="AT122" s="151">
        <v>3748</v>
      </c>
    </row>
    <row r="123" spans="43:46" ht="12.75">
      <c r="AQ123" s="151" t="s">
        <v>256</v>
      </c>
      <c r="AR123" s="151" t="s">
        <v>400</v>
      </c>
      <c r="AS123" s="151" t="s">
        <v>437</v>
      </c>
      <c r="AT123" s="151">
        <v>1767</v>
      </c>
    </row>
    <row r="124" spans="43:46" ht="12.75">
      <c r="AQ124" s="151" t="s">
        <v>256</v>
      </c>
      <c r="AR124" s="151" t="s">
        <v>32</v>
      </c>
      <c r="AS124" s="151" t="s">
        <v>353</v>
      </c>
      <c r="AT124" s="151">
        <v>6000</v>
      </c>
    </row>
    <row r="125" spans="43:46" ht="12.75">
      <c r="AQ125" s="151" t="s">
        <v>257</v>
      </c>
      <c r="AR125" s="151" t="s">
        <v>279</v>
      </c>
      <c r="AS125" s="151" t="s">
        <v>354</v>
      </c>
      <c r="AT125" s="151">
        <v>3748</v>
      </c>
    </row>
    <row r="126" spans="43:46" ht="12.75">
      <c r="AQ126" s="151" t="s">
        <v>257</v>
      </c>
      <c r="AR126" s="151" t="s">
        <v>400</v>
      </c>
      <c r="AS126" s="151" t="s">
        <v>438</v>
      </c>
      <c r="AT126" s="151">
        <v>1767</v>
      </c>
    </row>
    <row r="127" spans="43:46" ht="12.75">
      <c r="AQ127" s="151" t="s">
        <v>257</v>
      </c>
      <c r="AR127" s="151" t="s">
        <v>32</v>
      </c>
      <c r="AS127" s="151" t="s">
        <v>355</v>
      </c>
      <c r="AT127" s="151">
        <v>6000</v>
      </c>
    </row>
    <row r="128" spans="43:46" ht="12.75">
      <c r="AQ128" s="151" t="s">
        <v>258</v>
      </c>
      <c r="AR128" s="151" t="s">
        <v>279</v>
      </c>
      <c r="AS128" s="151" t="s">
        <v>356</v>
      </c>
      <c r="AT128" s="151">
        <v>4368</v>
      </c>
    </row>
    <row r="129" spans="43:46" ht="12.75">
      <c r="AQ129" s="151" t="s">
        <v>258</v>
      </c>
      <c r="AR129" s="151" t="s">
        <v>400</v>
      </c>
      <c r="AS129" s="151" t="s">
        <v>439</v>
      </c>
      <c r="AT129" s="151">
        <v>1990</v>
      </c>
    </row>
    <row r="130" spans="43:46" ht="12.75">
      <c r="AQ130" s="151" t="s">
        <v>258</v>
      </c>
      <c r="AR130" s="151" t="s">
        <v>32</v>
      </c>
      <c r="AS130" s="151" t="s">
        <v>357</v>
      </c>
      <c r="AT130" s="151">
        <v>6000</v>
      </c>
    </row>
    <row r="131" spans="43:46" ht="12.75">
      <c r="AQ131" s="151" t="s">
        <v>259</v>
      </c>
      <c r="AR131" s="151" t="s">
        <v>279</v>
      </c>
      <c r="AS131" s="151" t="s">
        <v>358</v>
      </c>
      <c r="AT131" s="151">
        <v>5477</v>
      </c>
    </row>
    <row r="132" spans="43:46" ht="12.75">
      <c r="AQ132" s="151" t="s">
        <v>259</v>
      </c>
      <c r="AR132" s="151" t="s">
        <v>400</v>
      </c>
      <c r="AS132" s="151" t="s">
        <v>440</v>
      </c>
      <c r="AT132" s="151">
        <v>2389</v>
      </c>
    </row>
    <row r="133" spans="43:46" ht="12.75">
      <c r="AQ133" s="151" t="s">
        <v>259</v>
      </c>
      <c r="AR133" s="151" t="s">
        <v>32</v>
      </c>
      <c r="AS133" s="151" t="s">
        <v>359</v>
      </c>
      <c r="AT133" s="151">
        <v>6000</v>
      </c>
    </row>
    <row r="134" spans="43:46" ht="12.75">
      <c r="AQ134" s="151" t="s">
        <v>260</v>
      </c>
      <c r="AR134" s="151" t="s">
        <v>279</v>
      </c>
      <c r="AS134" s="151" t="s">
        <v>360</v>
      </c>
      <c r="AT134" s="151">
        <v>2586</v>
      </c>
    </row>
    <row r="135" spans="43:46" ht="12.75">
      <c r="AQ135" s="151" t="s">
        <v>260</v>
      </c>
      <c r="AR135" s="151" t="s">
        <v>400</v>
      </c>
      <c r="AS135" s="151" t="s">
        <v>441</v>
      </c>
      <c r="AT135" s="151">
        <v>1348</v>
      </c>
    </row>
    <row r="136" spans="43:46" ht="12.75">
      <c r="AQ136" s="151" t="s">
        <v>260</v>
      </c>
      <c r="AR136" s="151" t="s">
        <v>32</v>
      </c>
      <c r="AS136" s="151" t="s">
        <v>361</v>
      </c>
      <c r="AT136" s="151">
        <v>6000</v>
      </c>
    </row>
    <row r="137" spans="43:46" ht="12.75">
      <c r="AQ137" s="151" t="s">
        <v>261</v>
      </c>
      <c r="AR137" s="151" t="s">
        <v>279</v>
      </c>
      <c r="AS137" s="151" t="s">
        <v>362</v>
      </c>
      <c r="AT137" s="151">
        <v>7665</v>
      </c>
    </row>
    <row r="138" spans="43:46" ht="12.75">
      <c r="AQ138" s="151" t="s">
        <v>261</v>
      </c>
      <c r="AR138" s="151" t="s">
        <v>400</v>
      </c>
      <c r="AS138" s="151" t="s">
        <v>442</v>
      </c>
      <c r="AT138" s="151">
        <v>3177</v>
      </c>
    </row>
    <row r="139" spans="43:46" ht="12.75">
      <c r="AQ139" s="151" t="s">
        <v>261</v>
      </c>
      <c r="AR139" s="151" t="s">
        <v>32</v>
      </c>
      <c r="AS139" s="151" t="s">
        <v>363</v>
      </c>
      <c r="AT139" s="151">
        <v>6000</v>
      </c>
    </row>
    <row r="140" spans="43:46" ht="12.75">
      <c r="AQ140" s="151" t="s">
        <v>262</v>
      </c>
      <c r="AR140" s="151" t="s">
        <v>279</v>
      </c>
      <c r="AS140" s="151" t="s">
        <v>364</v>
      </c>
      <c r="AT140" s="151">
        <v>3748</v>
      </c>
    </row>
    <row r="141" spans="43:46" ht="12.75">
      <c r="AQ141" s="151" t="s">
        <v>262</v>
      </c>
      <c r="AR141" s="151" t="s">
        <v>400</v>
      </c>
      <c r="AS141" s="151" t="s">
        <v>443</v>
      </c>
      <c r="AT141" s="151">
        <v>1767</v>
      </c>
    </row>
    <row r="142" spans="43:46" ht="12.75">
      <c r="AQ142" s="151" t="s">
        <v>262</v>
      </c>
      <c r="AR142" s="151" t="s">
        <v>32</v>
      </c>
      <c r="AS142" s="151" t="s">
        <v>365</v>
      </c>
      <c r="AT142" s="151">
        <v>6000</v>
      </c>
    </row>
    <row r="143" spans="43:46" ht="12.75">
      <c r="AQ143" s="151" t="s">
        <v>263</v>
      </c>
      <c r="AR143" s="151" t="s">
        <v>279</v>
      </c>
      <c r="AS143" s="151" t="s">
        <v>366</v>
      </c>
      <c r="AT143" s="151">
        <v>1949</v>
      </c>
    </row>
    <row r="144" spans="43:46" ht="12.75">
      <c r="AQ144" s="151" t="s">
        <v>263</v>
      </c>
      <c r="AR144" s="151" t="s">
        <v>400</v>
      </c>
      <c r="AS144" s="151" t="s">
        <v>444</v>
      </c>
      <c r="AT144" s="151">
        <v>1119</v>
      </c>
    </row>
    <row r="145" spans="43:46" ht="12.75">
      <c r="AQ145" s="151" t="s">
        <v>263</v>
      </c>
      <c r="AR145" s="151" t="s">
        <v>32</v>
      </c>
      <c r="AS145" s="151" t="s">
        <v>367</v>
      </c>
      <c r="AT145" s="151">
        <v>6000</v>
      </c>
    </row>
    <row r="146" spans="43:46" ht="12.75">
      <c r="AQ146" s="151" t="s">
        <v>264</v>
      </c>
      <c r="AR146" s="151" t="s">
        <v>279</v>
      </c>
      <c r="AS146" s="151" t="s">
        <v>368</v>
      </c>
      <c r="AT146" s="151">
        <v>2602</v>
      </c>
    </row>
    <row r="147" spans="43:46" ht="12.75">
      <c r="AQ147" s="151" t="s">
        <v>264</v>
      </c>
      <c r="AR147" s="151" t="s">
        <v>400</v>
      </c>
      <c r="AS147" s="151" t="s">
        <v>445</v>
      </c>
      <c r="AT147" s="151">
        <v>1354</v>
      </c>
    </row>
    <row r="148" spans="43:46" ht="12.75">
      <c r="AQ148" s="151" t="s">
        <v>264</v>
      </c>
      <c r="AR148" s="151" t="s">
        <v>32</v>
      </c>
      <c r="AS148" s="151" t="s">
        <v>369</v>
      </c>
      <c r="AT148" s="151">
        <v>6000</v>
      </c>
    </row>
    <row r="149" spans="43:46" ht="12.75">
      <c r="AQ149" s="151" t="s">
        <v>265</v>
      </c>
      <c r="AR149" s="151" t="s">
        <v>279</v>
      </c>
      <c r="AS149" s="151" t="s">
        <v>370</v>
      </c>
      <c r="AT149" s="151">
        <v>1955</v>
      </c>
    </row>
    <row r="150" spans="43:46" ht="12.75">
      <c r="AQ150" s="151" t="s">
        <v>265</v>
      </c>
      <c r="AR150" s="151" t="s">
        <v>400</v>
      </c>
      <c r="AS150" s="151" t="s">
        <v>446</v>
      </c>
      <c r="AT150" s="151">
        <v>1121</v>
      </c>
    </row>
    <row r="151" spans="43:46" ht="12.75">
      <c r="AQ151" s="151" t="s">
        <v>265</v>
      </c>
      <c r="AR151" s="151" t="s">
        <v>32</v>
      </c>
      <c r="AS151" s="151" t="s">
        <v>371</v>
      </c>
      <c r="AT151" s="151">
        <v>6000</v>
      </c>
    </row>
    <row r="152" spans="43:46" ht="12.75">
      <c r="AQ152" s="151" t="s">
        <v>266</v>
      </c>
      <c r="AR152" s="151" t="s">
        <v>279</v>
      </c>
      <c r="AS152" s="151" t="s">
        <v>372</v>
      </c>
      <c r="AT152" s="151">
        <v>3066</v>
      </c>
    </row>
    <row r="153" spans="43:46" ht="12.75">
      <c r="AQ153" s="151" t="s">
        <v>266</v>
      </c>
      <c r="AR153" s="151" t="s">
        <v>400</v>
      </c>
      <c r="AS153" s="151" t="s">
        <v>447</v>
      </c>
      <c r="AT153" s="151">
        <v>1521</v>
      </c>
    </row>
    <row r="154" spans="43:46" ht="12.75">
      <c r="AQ154" s="151" t="s">
        <v>266</v>
      </c>
      <c r="AR154" s="151" t="s">
        <v>32</v>
      </c>
      <c r="AS154" s="151" t="s">
        <v>373</v>
      </c>
      <c r="AT154" s="151">
        <v>6000</v>
      </c>
    </row>
    <row r="155" spans="43:46" ht="12.75">
      <c r="AQ155" s="151" t="s">
        <v>267</v>
      </c>
      <c r="AR155" s="151" t="s">
        <v>279</v>
      </c>
      <c r="AS155" s="151" t="s">
        <v>374</v>
      </c>
      <c r="AT155" s="151">
        <v>4182</v>
      </c>
    </row>
    <row r="156" spans="43:46" ht="12.75">
      <c r="AQ156" s="151" t="s">
        <v>267</v>
      </c>
      <c r="AR156" s="151" t="s">
        <v>400</v>
      </c>
      <c r="AS156" s="151" t="s">
        <v>448</v>
      </c>
      <c r="AT156" s="151">
        <v>1923</v>
      </c>
    </row>
    <row r="157" spans="43:46" ht="12.75">
      <c r="AQ157" s="151" t="s">
        <v>267</v>
      </c>
      <c r="AR157" s="151" t="s">
        <v>32</v>
      </c>
      <c r="AS157" s="151" t="s">
        <v>375</v>
      </c>
      <c r="AT157" s="151">
        <v>6000</v>
      </c>
    </row>
    <row r="158" spans="43:46" ht="12.75">
      <c r="AQ158" s="151" t="s">
        <v>0</v>
      </c>
      <c r="AR158" s="151" t="s">
        <v>279</v>
      </c>
      <c r="AS158" s="151" t="s">
        <v>376</v>
      </c>
      <c r="AT158" s="151">
        <v>4057</v>
      </c>
    </row>
    <row r="159" spans="43:46" ht="12.75">
      <c r="AQ159" s="151" t="s">
        <v>0</v>
      </c>
      <c r="AR159" s="151" t="s">
        <v>400</v>
      </c>
      <c r="AS159" s="151" t="s">
        <v>449</v>
      </c>
      <c r="AT159" s="151">
        <v>1878</v>
      </c>
    </row>
    <row r="160" spans="43:46" ht="12.75">
      <c r="AQ160" s="151" t="s">
        <v>0</v>
      </c>
      <c r="AR160" s="151" t="s">
        <v>32</v>
      </c>
      <c r="AS160" s="151" t="s">
        <v>377</v>
      </c>
      <c r="AT160" s="151">
        <v>6000</v>
      </c>
    </row>
    <row r="161" spans="43:46" ht="12.75">
      <c r="AQ161" s="151" t="s">
        <v>268</v>
      </c>
      <c r="AR161" s="151" t="s">
        <v>279</v>
      </c>
      <c r="AS161" s="151" t="s">
        <v>378</v>
      </c>
      <c r="AT161" s="151">
        <v>2187</v>
      </c>
    </row>
    <row r="162" spans="43:46" ht="12.75">
      <c r="AQ162" s="151" t="s">
        <v>268</v>
      </c>
      <c r="AR162" s="151" t="s">
        <v>400</v>
      </c>
      <c r="AS162" s="151" t="s">
        <v>450</v>
      </c>
      <c r="AT162" s="151">
        <v>1205</v>
      </c>
    </row>
    <row r="163" spans="43:46" ht="12.75">
      <c r="AQ163" s="151" t="s">
        <v>268</v>
      </c>
      <c r="AR163" s="151" t="s">
        <v>32</v>
      </c>
      <c r="AS163" s="151" t="s">
        <v>379</v>
      </c>
      <c r="AT163" s="151">
        <v>6000</v>
      </c>
    </row>
    <row r="164" spans="43:46" ht="12.75">
      <c r="AQ164" s="151" t="s">
        <v>269</v>
      </c>
      <c r="AR164" s="151" t="s">
        <v>279</v>
      </c>
      <c r="AS164" s="151" t="s">
        <v>380</v>
      </c>
      <c r="AT164" s="151">
        <v>2187</v>
      </c>
    </row>
    <row r="165" spans="43:46" ht="12.75">
      <c r="AQ165" s="151" t="s">
        <v>269</v>
      </c>
      <c r="AR165" s="151" t="s">
        <v>400</v>
      </c>
      <c r="AS165" s="151" t="s">
        <v>451</v>
      </c>
      <c r="AT165" s="151">
        <v>1205</v>
      </c>
    </row>
    <row r="166" spans="43:46" ht="12.75">
      <c r="AQ166" s="151" t="s">
        <v>269</v>
      </c>
      <c r="AR166" s="151" t="s">
        <v>32</v>
      </c>
      <c r="AS166" s="151" t="s">
        <v>381</v>
      </c>
      <c r="AT166" s="151">
        <v>6000</v>
      </c>
    </row>
    <row r="167" spans="43:46" ht="12.75">
      <c r="AQ167" s="151" t="s">
        <v>270</v>
      </c>
      <c r="AR167" s="151" t="s">
        <v>279</v>
      </c>
      <c r="AS167" s="151" t="s">
        <v>382</v>
      </c>
      <c r="AT167" s="151">
        <v>2187</v>
      </c>
    </row>
    <row r="168" spans="43:46" ht="12.75">
      <c r="AQ168" s="151" t="s">
        <v>270</v>
      </c>
      <c r="AR168" s="151" t="s">
        <v>400</v>
      </c>
      <c r="AS168" s="151" t="s">
        <v>452</v>
      </c>
      <c r="AT168" s="151">
        <v>1205</v>
      </c>
    </row>
    <row r="169" spans="43:46" ht="12.75">
      <c r="AQ169" s="151" t="s">
        <v>270</v>
      </c>
      <c r="AR169" s="151" t="s">
        <v>32</v>
      </c>
      <c r="AS169" s="151" t="s">
        <v>383</v>
      </c>
      <c r="AT169" s="151">
        <v>6000</v>
      </c>
    </row>
    <row r="170" spans="43:46" ht="12.75">
      <c r="AQ170" s="151" t="s">
        <v>271</v>
      </c>
      <c r="AR170" s="151" t="s">
        <v>279</v>
      </c>
      <c r="AS170" s="151" t="s">
        <v>384</v>
      </c>
      <c r="AT170" s="151">
        <v>2187</v>
      </c>
    </row>
    <row r="171" spans="43:46" ht="12.75">
      <c r="AQ171" s="151" t="s">
        <v>271</v>
      </c>
      <c r="AR171" s="151" t="s">
        <v>400</v>
      </c>
      <c r="AS171" s="151" t="s">
        <v>453</v>
      </c>
      <c r="AT171" s="151">
        <v>1205</v>
      </c>
    </row>
    <row r="172" spans="43:46" ht="12.75">
      <c r="AQ172" s="151" t="s">
        <v>271</v>
      </c>
      <c r="AR172" s="151" t="s">
        <v>32</v>
      </c>
      <c r="AS172" s="151" t="s">
        <v>385</v>
      </c>
      <c r="AT172" s="151">
        <v>6000</v>
      </c>
    </row>
    <row r="173" spans="43:46" ht="12.75">
      <c r="AQ173" s="151" t="s">
        <v>272</v>
      </c>
      <c r="AR173" s="151" t="s">
        <v>279</v>
      </c>
      <c r="AS173" s="151" t="s">
        <v>386</v>
      </c>
      <c r="AT173" s="151">
        <v>3750</v>
      </c>
    </row>
    <row r="174" spans="43:46" ht="12.75">
      <c r="AQ174" s="151" t="s">
        <v>272</v>
      </c>
      <c r="AR174" s="151" t="s">
        <v>400</v>
      </c>
      <c r="AS174" s="151" t="s">
        <v>454</v>
      </c>
      <c r="AT174" s="151">
        <v>1768</v>
      </c>
    </row>
    <row r="175" spans="43:46" ht="12.75">
      <c r="AQ175" s="151" t="s">
        <v>272</v>
      </c>
      <c r="AR175" s="151" t="s">
        <v>32</v>
      </c>
      <c r="AS175" s="151" t="s">
        <v>387</v>
      </c>
      <c r="AT175" s="151">
        <v>6000</v>
      </c>
    </row>
    <row r="176" spans="43:46" ht="12.75">
      <c r="AQ176" s="151" t="s">
        <v>273</v>
      </c>
      <c r="AR176" s="151" t="s">
        <v>279</v>
      </c>
      <c r="AS176" s="151" t="s">
        <v>388</v>
      </c>
      <c r="AT176" s="151">
        <v>1954</v>
      </c>
    </row>
    <row r="177" spans="43:46" ht="12.75">
      <c r="AQ177" s="151" t="s">
        <v>273</v>
      </c>
      <c r="AR177" s="151" t="s">
        <v>400</v>
      </c>
      <c r="AS177" s="151" t="s">
        <v>455</v>
      </c>
      <c r="AT177" s="151">
        <v>1121</v>
      </c>
    </row>
    <row r="178" spans="43:46" ht="12.75">
      <c r="AQ178" s="151" t="s">
        <v>273</v>
      </c>
      <c r="AR178" s="151" t="s">
        <v>32</v>
      </c>
      <c r="AS178" s="151" t="s">
        <v>389</v>
      </c>
      <c r="AT178" s="151">
        <v>6000</v>
      </c>
    </row>
    <row r="179" spans="43:46" ht="12.75">
      <c r="AQ179" s="151" t="s">
        <v>274</v>
      </c>
      <c r="AR179" s="151" t="s">
        <v>279</v>
      </c>
      <c r="AS179" s="151" t="s">
        <v>390</v>
      </c>
      <c r="AT179" s="151">
        <v>3748</v>
      </c>
    </row>
    <row r="180" spans="43:46" ht="12.75">
      <c r="AQ180" s="151" t="s">
        <v>274</v>
      </c>
      <c r="AR180" s="151" t="s">
        <v>400</v>
      </c>
      <c r="AS180" s="151" t="s">
        <v>456</v>
      </c>
      <c r="AT180" s="151">
        <v>1767</v>
      </c>
    </row>
    <row r="181" spans="43:46" ht="12.75">
      <c r="AQ181" s="151" t="s">
        <v>274</v>
      </c>
      <c r="AR181" s="151" t="s">
        <v>32</v>
      </c>
      <c r="AS181" s="151" t="s">
        <v>391</v>
      </c>
      <c r="AT181" s="151">
        <v>6000</v>
      </c>
    </row>
    <row r="182" spans="43:46" ht="12.75">
      <c r="AQ182" s="151" t="s">
        <v>275</v>
      </c>
      <c r="AR182" s="151" t="s">
        <v>279</v>
      </c>
      <c r="AS182" s="151" t="s">
        <v>392</v>
      </c>
      <c r="AT182" s="151">
        <v>6456</v>
      </c>
    </row>
    <row r="183" spans="43:46" ht="12.75">
      <c r="AQ183" s="151" t="s">
        <v>275</v>
      </c>
      <c r="AR183" s="151" t="s">
        <v>400</v>
      </c>
      <c r="AS183" s="151" t="s">
        <v>457</v>
      </c>
      <c r="AT183" s="151">
        <v>2742</v>
      </c>
    </row>
    <row r="184" spans="43:46" ht="12.75">
      <c r="AQ184" s="151" t="s">
        <v>275</v>
      </c>
      <c r="AR184" s="151" t="s">
        <v>32</v>
      </c>
      <c r="AS184" s="151" t="s">
        <v>393</v>
      </c>
      <c r="AT184" s="151">
        <v>6000</v>
      </c>
    </row>
    <row r="185" spans="43:46" ht="12.75">
      <c r="AQ185" s="151" t="s">
        <v>276</v>
      </c>
      <c r="AR185" s="151" t="s">
        <v>279</v>
      </c>
      <c r="AS185" s="151" t="s">
        <v>394</v>
      </c>
      <c r="AT185" s="151">
        <v>2602</v>
      </c>
    </row>
    <row r="186" spans="43:46" ht="12.75">
      <c r="AQ186" s="151" t="s">
        <v>276</v>
      </c>
      <c r="AR186" s="151" t="s">
        <v>400</v>
      </c>
      <c r="AS186" s="151" t="s">
        <v>458</v>
      </c>
      <c r="AT186" s="151">
        <v>1354</v>
      </c>
    </row>
    <row r="187" spans="43:46" ht="12.75">
      <c r="AQ187" s="151" t="s">
        <v>276</v>
      </c>
      <c r="AR187" s="151" t="s">
        <v>32</v>
      </c>
      <c r="AS187" s="151" t="s">
        <v>395</v>
      </c>
      <c r="AT187" s="151">
        <v>6000</v>
      </c>
    </row>
    <row r="188" spans="43:46" ht="12.75">
      <c r="AQ188" s="151" t="s">
        <v>277</v>
      </c>
      <c r="AR188" s="151" t="s">
        <v>279</v>
      </c>
      <c r="AS188" s="151" t="s">
        <v>396</v>
      </c>
      <c r="AT188" s="151">
        <v>6631</v>
      </c>
    </row>
    <row r="189" spans="43:46" ht="12.75">
      <c r="AQ189" s="151" t="s">
        <v>277</v>
      </c>
      <c r="AR189" s="151" t="s">
        <v>400</v>
      </c>
      <c r="AS189" s="151" t="s">
        <v>459</v>
      </c>
      <c r="AT189" s="151">
        <v>2805</v>
      </c>
    </row>
    <row r="190" spans="43:46" ht="12.75">
      <c r="AQ190" s="151" t="s">
        <v>277</v>
      </c>
      <c r="AR190" s="151" t="s">
        <v>32</v>
      </c>
      <c r="AS190" s="151" t="s">
        <v>397</v>
      </c>
      <c r="AT190" s="151">
        <v>6000</v>
      </c>
    </row>
    <row r="191" spans="43:46" ht="12.75">
      <c r="AQ191" s="151" t="s">
        <v>278</v>
      </c>
      <c r="AR191" s="151" t="s">
        <v>279</v>
      </c>
      <c r="AS191" s="151" t="s">
        <v>398</v>
      </c>
      <c r="AT191" s="151">
        <v>3750</v>
      </c>
    </row>
    <row r="192" spans="43:46" ht="12.75">
      <c r="AQ192" s="151" t="s">
        <v>278</v>
      </c>
      <c r="AR192" s="151" t="s">
        <v>400</v>
      </c>
      <c r="AS192" s="151" t="s">
        <v>460</v>
      </c>
      <c r="AT192" s="151">
        <v>1768</v>
      </c>
    </row>
    <row r="193" spans="43:46" ht="12.75">
      <c r="AQ193" s="151" t="s">
        <v>278</v>
      </c>
      <c r="AR193" s="151" t="s">
        <v>32</v>
      </c>
      <c r="AS193" s="151" t="s">
        <v>399</v>
      </c>
      <c r="AT193" s="151">
        <v>6000</v>
      </c>
    </row>
    <row r="194" spans="43:46" ht="12.75">
      <c r="AQ194" s="151" t="s">
        <v>24</v>
      </c>
      <c r="AR194" s="151" t="s">
        <v>279</v>
      </c>
      <c r="AS194" s="151" t="s">
        <v>466</v>
      </c>
      <c r="AT194" s="151">
        <v>3985</v>
      </c>
    </row>
    <row r="195" spans="43:46" ht="12.75">
      <c r="AQ195" s="151" t="s">
        <v>24</v>
      </c>
      <c r="AR195" s="151" t="s">
        <v>400</v>
      </c>
      <c r="AS195" s="151" t="s">
        <v>467</v>
      </c>
      <c r="AT195" s="151">
        <v>1852</v>
      </c>
    </row>
    <row r="196" spans="43:46" ht="12.75">
      <c r="AQ196" s="151" t="s">
        <v>24</v>
      </c>
      <c r="AR196" s="151" t="s">
        <v>32</v>
      </c>
      <c r="AS196" s="151" t="s">
        <v>468</v>
      </c>
      <c r="AT196" s="151">
        <v>6000</v>
      </c>
    </row>
  </sheetData>
  <sheetProtection/>
  <mergeCells count="58">
    <mergeCell ref="C2:E2"/>
    <mergeCell ref="C3:E3"/>
    <mergeCell ref="C4:E4"/>
    <mergeCell ref="C5:E5"/>
    <mergeCell ref="C6:E6"/>
    <mergeCell ref="K28:K30"/>
    <mergeCell ref="C10:C12"/>
    <mergeCell ref="C28:C30"/>
    <mergeCell ref="I10:I12"/>
    <mergeCell ref="K2:M2"/>
    <mergeCell ref="L28:L30"/>
    <mergeCell ref="F28:F30"/>
    <mergeCell ref="L10:L12"/>
    <mergeCell ref="F10:F12"/>
    <mergeCell ref="I28:I30"/>
    <mergeCell ref="Q29:Q30"/>
    <mergeCell ref="G10:G12"/>
    <mergeCell ref="G28:G30"/>
    <mergeCell ref="H10:H12"/>
    <mergeCell ref="H28:H30"/>
    <mergeCell ref="A45:C45"/>
    <mergeCell ref="A46:C46"/>
    <mergeCell ref="E10:E12"/>
    <mergeCell ref="E28:E30"/>
    <mergeCell ref="A28:A30"/>
    <mergeCell ref="A10:A12"/>
    <mergeCell ref="D10:D12"/>
    <mergeCell ref="B28:B30"/>
    <mergeCell ref="D28:D30"/>
    <mergeCell ref="K3:M3"/>
    <mergeCell ref="K4:M4"/>
    <mergeCell ref="K10:K12"/>
    <mergeCell ref="M10:M12"/>
    <mergeCell ref="N10:N12"/>
    <mergeCell ref="K6:M6"/>
    <mergeCell ref="J9:O9"/>
    <mergeCell ref="K5:M5"/>
    <mergeCell ref="J10:J12"/>
    <mergeCell ref="S11:S12"/>
    <mergeCell ref="T11:T12"/>
    <mergeCell ref="O28:O30"/>
    <mergeCell ref="M28:M30"/>
    <mergeCell ref="N28:N30"/>
    <mergeCell ref="P29:P30"/>
    <mergeCell ref="R29:R30"/>
    <mergeCell ref="Q11:Q12"/>
    <mergeCell ref="P11:P12"/>
    <mergeCell ref="P27:U27"/>
    <mergeCell ref="S29:S30"/>
    <mergeCell ref="O10:O12"/>
    <mergeCell ref="P9:U9"/>
    <mergeCell ref="J27:O27"/>
    <mergeCell ref="J28:J30"/>
    <mergeCell ref="B10:B12"/>
    <mergeCell ref="T29:T30"/>
    <mergeCell ref="R11:R12"/>
    <mergeCell ref="U11:U12"/>
    <mergeCell ref="U29:U30"/>
  </mergeCells>
  <conditionalFormatting sqref="E35:E42 E15:E24">
    <cfRule type="cellIs" priority="7" dxfId="9" operator="notEqual" stopIfTrue="1">
      <formula>0.75</formula>
    </cfRule>
  </conditionalFormatting>
  <conditionalFormatting sqref="T25:U25 T43:U43 H15:I24 H33:I42 O15:U24 P33:U42">
    <cfRule type="containsErrors" priority="4" dxfId="10" stopIfTrue="1">
      <formula>ISERROR(H15)</formula>
    </cfRule>
  </conditionalFormatting>
  <conditionalFormatting sqref="O15:O24">
    <cfRule type="cellIs" priority="3" dxfId="10" operator="equal" stopIfTrue="1">
      <formula>0</formula>
    </cfRule>
  </conditionalFormatting>
  <conditionalFormatting sqref="D45:D46">
    <cfRule type="containsErrors" priority="2" dxfId="10" stopIfTrue="1">
      <formula>ISERROR(D45)</formula>
    </cfRule>
  </conditionalFormatting>
  <conditionalFormatting sqref="E33:E34">
    <cfRule type="cellIs" priority="1" dxfId="9" operator="notEqual" stopIfTrue="1">
      <formula>0.75</formula>
    </cfRule>
  </conditionalFormatting>
  <dataValidations count="9">
    <dataValidation type="list" allowBlank="1" showInputMessage="1" showErrorMessage="1" sqref="N13:N24 N31:N42">
      <formula1>"TEFC,ODP"</formula1>
    </dataValidation>
    <dataValidation type="list" allowBlank="1" showInputMessage="1" showErrorMessage="1" sqref="M13:M24 M31:M42">
      <formula1>"1200,1800,3600"</formula1>
    </dataValidation>
    <dataValidation type="list" allowBlank="1" showInputMessage="1" showErrorMessage="1" sqref="F15:F24 F33:F42">
      <formula1>"Single,Duplex"</formula1>
    </dataValidation>
    <dataValidation type="list" allowBlank="1" showInputMessage="1" showErrorMessage="1" sqref="K6:M6">
      <formula1>$Y$92:$Y$94</formula1>
    </dataValidation>
    <dataValidation type="list" allowBlank="1" showInputMessage="1" showErrorMessage="1" sqref="C15:C24 C33:C42">
      <formula1>$Y$14:$Y$16</formula1>
    </dataValidation>
    <dataValidation type="list" allowBlank="1" showInputMessage="1" showErrorMessage="1" sqref="C5">
      <formula1>$Y$19:$Y$25</formula1>
    </dataValidation>
    <dataValidation type="list" allowBlank="1" showInputMessage="1" showErrorMessage="1" sqref="C4:E4">
      <formula1>$Y$28:$Y$88</formula1>
    </dataValidation>
    <dataValidation type="list" allowBlank="1" showInputMessage="1" showErrorMessage="1" sqref="G15:G24 G33:G42">
      <formula1>$Y$98:$Y$105</formula1>
    </dataValidation>
    <dataValidation type="list" allowBlank="1" showInputMessage="1" showErrorMessage="1" sqref="L15:L24 L33:L42">
      <formula1>$AA$14:$AA$41</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sheetPr>
    <tabColor rgb="FF00B050"/>
  </sheetPr>
  <dimension ref="B2:F37"/>
  <sheetViews>
    <sheetView zoomScalePageLayoutView="0" workbookViewId="0" topLeftCell="A1">
      <selection activeCell="A1" sqref="A1"/>
    </sheetView>
  </sheetViews>
  <sheetFormatPr defaultColWidth="9.140625" defaultRowHeight="15"/>
  <cols>
    <col min="1" max="1" width="3.140625" style="42" customWidth="1"/>
    <col min="2" max="6" width="15.7109375" style="42" customWidth="1"/>
    <col min="7" max="16384" width="9.140625" style="42" customWidth="1"/>
  </cols>
  <sheetData>
    <row r="1" ht="15"/>
    <row r="2" spans="2:5" ht="15">
      <c r="B2" s="187" t="s">
        <v>516</v>
      </c>
      <c r="C2" s="188"/>
      <c r="D2" s="188"/>
      <c r="E2" s="188"/>
    </row>
    <row r="3" spans="2:6" ht="26.25" customHeight="1">
      <c r="B3" s="182" t="s">
        <v>517</v>
      </c>
      <c r="C3" s="181" t="s">
        <v>12</v>
      </c>
      <c r="D3" s="181" t="s">
        <v>14</v>
      </c>
      <c r="E3" s="181" t="s">
        <v>518</v>
      </c>
      <c r="F3" s="181" t="s">
        <v>13</v>
      </c>
    </row>
    <row r="4" spans="2:6" ht="15" customHeight="1">
      <c r="B4" s="179" t="s">
        <v>511</v>
      </c>
      <c r="C4" s="180" t="s">
        <v>510</v>
      </c>
      <c r="D4" s="180" t="s">
        <v>510</v>
      </c>
      <c r="E4" s="180" t="s">
        <v>510</v>
      </c>
      <c r="F4" s="193" t="s">
        <v>510</v>
      </c>
    </row>
    <row r="5" spans="2:6" ht="15.75" customHeight="1">
      <c r="B5" s="179" t="s">
        <v>512</v>
      </c>
      <c r="C5" s="180" t="s">
        <v>510</v>
      </c>
      <c r="D5" s="180" t="s">
        <v>510</v>
      </c>
      <c r="E5" s="180" t="s">
        <v>510</v>
      </c>
      <c r="F5" s="193" t="s">
        <v>510</v>
      </c>
    </row>
    <row r="6" spans="2:6" ht="15">
      <c r="B6" s="179" t="s">
        <v>513</v>
      </c>
      <c r="C6" s="180" t="s">
        <v>510</v>
      </c>
      <c r="D6" s="180" t="s">
        <v>510</v>
      </c>
      <c r="E6" s="180" t="s">
        <v>510</v>
      </c>
      <c r="F6" s="193" t="s">
        <v>510</v>
      </c>
    </row>
    <row r="7" spans="2:5" ht="15">
      <c r="B7" s="188"/>
      <c r="C7" s="188"/>
      <c r="D7" s="188"/>
      <c r="E7" s="188"/>
    </row>
    <row r="8" spans="2:5" ht="14.25">
      <c r="B8" s="188"/>
      <c r="C8" s="188"/>
      <c r="D8" s="188"/>
      <c r="E8" s="188"/>
    </row>
    <row r="9" spans="2:5" ht="14.25">
      <c r="B9" s="200" t="s">
        <v>514</v>
      </c>
      <c r="C9" s="189"/>
      <c r="D9" s="189"/>
      <c r="E9" s="189"/>
    </row>
    <row r="10" spans="2:5" ht="14.25">
      <c r="B10" s="186" t="s">
        <v>515</v>
      </c>
      <c r="C10" s="189"/>
      <c r="D10" s="189"/>
      <c r="E10" s="189"/>
    </row>
    <row r="11" spans="2:5" ht="14.25">
      <c r="B11" s="188"/>
      <c r="C11" s="188"/>
      <c r="D11" s="188"/>
      <c r="E11" s="188"/>
    </row>
    <row r="12" spans="2:5" ht="14.25">
      <c r="B12" s="188"/>
      <c r="C12" s="188"/>
      <c r="D12" s="188"/>
      <c r="E12" s="188"/>
    </row>
    <row r="13" spans="2:5" ht="14.25">
      <c r="B13" s="188"/>
      <c r="C13" s="188"/>
      <c r="D13" s="188"/>
      <c r="E13" s="188"/>
    </row>
    <row r="14" spans="2:5" ht="14.25">
      <c r="B14" s="188"/>
      <c r="C14" s="188"/>
      <c r="D14" s="188"/>
      <c r="E14" s="188"/>
    </row>
    <row r="15" spans="2:5" ht="14.25">
      <c r="B15" s="188"/>
      <c r="C15" s="188"/>
      <c r="D15" s="188"/>
      <c r="E15" s="188"/>
    </row>
    <row r="16" spans="2:5" ht="14.25">
      <c r="B16" s="188"/>
      <c r="C16" s="188"/>
      <c r="D16" s="188"/>
      <c r="E16" s="188"/>
    </row>
    <row r="17" spans="2:5" ht="14.25">
      <c r="B17" s="188"/>
      <c r="C17" s="188"/>
      <c r="D17" s="188"/>
      <c r="E17" s="188"/>
    </row>
    <row r="18" spans="2:5" ht="14.25">
      <c r="B18" s="189"/>
      <c r="C18" s="189"/>
      <c r="D18" s="189"/>
      <c r="E18" s="189"/>
    </row>
    <row r="19" spans="2:5" ht="14.25">
      <c r="B19" s="189"/>
      <c r="C19" s="189"/>
      <c r="D19" s="189"/>
      <c r="E19" s="189"/>
    </row>
    <row r="20" spans="2:5" ht="14.25">
      <c r="B20" s="188"/>
      <c r="C20" s="189"/>
      <c r="D20" s="189"/>
      <c r="E20" s="189"/>
    </row>
    <row r="21" spans="2:5" ht="14.25">
      <c r="B21" s="188"/>
      <c r="C21" s="188"/>
      <c r="D21" s="188"/>
      <c r="E21" s="188"/>
    </row>
    <row r="22" spans="2:5" ht="14.25">
      <c r="B22" s="188"/>
      <c r="C22" s="188"/>
      <c r="D22" s="188"/>
      <c r="E22" s="188"/>
    </row>
    <row r="23" spans="2:5" ht="14.25">
      <c r="B23" s="188"/>
      <c r="C23" s="188"/>
      <c r="D23" s="188"/>
      <c r="E23" s="188"/>
    </row>
    <row r="24" spans="2:5" ht="14.25">
      <c r="B24" s="188"/>
      <c r="C24" s="188"/>
      <c r="D24" s="188"/>
      <c r="E24" s="188"/>
    </row>
    <row r="25" spans="2:5" ht="14.25">
      <c r="B25" s="188"/>
      <c r="C25" s="188"/>
      <c r="D25" s="188"/>
      <c r="E25" s="188"/>
    </row>
    <row r="26" spans="2:5" ht="14.25">
      <c r="B26" s="188"/>
      <c r="C26" s="188"/>
      <c r="D26" s="188"/>
      <c r="E26" s="188"/>
    </row>
    <row r="27" spans="2:5" ht="14.25">
      <c r="B27" s="188"/>
      <c r="C27" s="188"/>
      <c r="D27" s="188"/>
      <c r="E27" s="188"/>
    </row>
    <row r="28" spans="2:5" ht="14.25">
      <c r="B28" s="188"/>
      <c r="C28" s="188"/>
      <c r="D28" s="188"/>
      <c r="E28" s="188"/>
    </row>
    <row r="29" spans="2:5" ht="14.25">
      <c r="B29" s="188"/>
      <c r="C29" s="188"/>
      <c r="D29" s="188"/>
      <c r="E29" s="188"/>
    </row>
    <row r="30" spans="2:5" ht="14.25">
      <c r="B30" s="186"/>
      <c r="C30" s="188"/>
      <c r="D30" s="188"/>
      <c r="E30" s="188"/>
    </row>
    <row r="31" spans="2:5" ht="14.25">
      <c r="B31" s="186"/>
      <c r="C31" s="188"/>
      <c r="D31" s="188"/>
      <c r="E31" s="188"/>
    </row>
    <row r="32" spans="2:5" ht="14.25">
      <c r="B32" s="188"/>
      <c r="C32" s="188"/>
      <c r="D32" s="188"/>
      <c r="E32" s="188"/>
    </row>
    <row r="33" spans="2:5" ht="14.25">
      <c r="B33" s="188"/>
      <c r="C33" s="188"/>
      <c r="D33" s="188"/>
      <c r="E33" s="188"/>
    </row>
    <row r="34" spans="2:5" ht="14.25">
      <c r="B34" s="188"/>
      <c r="C34" s="188"/>
      <c r="D34" s="188"/>
      <c r="E34" s="188"/>
    </row>
    <row r="35" spans="2:5" ht="14.25">
      <c r="B35" s="188"/>
      <c r="C35" s="188"/>
      <c r="D35" s="188"/>
      <c r="E35" s="188"/>
    </row>
    <row r="36" spans="2:5" ht="14.25">
      <c r="B36" s="188"/>
      <c r="C36" s="188"/>
      <c r="D36" s="188"/>
      <c r="E36" s="188"/>
    </row>
    <row r="37" spans="2:5" ht="14.25">
      <c r="B37" s="188"/>
      <c r="C37" s="188"/>
      <c r="D37" s="188"/>
      <c r="E37" s="188"/>
    </row>
  </sheetData>
  <sheetProtection/>
  <dataValidations count="2">
    <dataValidation type="list" allowBlank="1" showErrorMessage="1" prompt="Edit" sqref="D4:D6">
      <formula1>"1200,1800,3600,Edit"</formula1>
    </dataValidation>
    <dataValidation type="list" allowBlank="1" showInputMessage="1" showErrorMessage="1" sqref="E4:E6">
      <formula1>"ODP, TEFC, Edit"</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M196"/>
  <sheetViews>
    <sheetView zoomScale="70" zoomScaleNormal="70" zoomScaleSheetLayoutView="100" zoomScalePageLayoutView="0" workbookViewId="0" topLeftCell="A1">
      <selection activeCell="M15" sqref="M15"/>
    </sheetView>
  </sheetViews>
  <sheetFormatPr defaultColWidth="9.140625" defaultRowHeight="15"/>
  <cols>
    <col min="1" max="1" width="6.7109375" style="117" customWidth="1"/>
    <col min="2" max="3" width="15.28125" style="117" customWidth="1"/>
    <col min="4" max="4" width="16.140625" style="117" customWidth="1"/>
    <col min="5" max="5" width="15.7109375" style="117" customWidth="1"/>
    <col min="6" max="6" width="18.00390625" style="117" customWidth="1"/>
    <col min="7" max="7" width="15.7109375" style="117" customWidth="1"/>
    <col min="8" max="8" width="23.00390625" style="117" customWidth="1"/>
    <col min="9" max="10" width="15.7109375" style="117" customWidth="1"/>
    <col min="11" max="11" width="16.7109375" style="117" customWidth="1"/>
    <col min="12" max="13" width="15.7109375" style="117" customWidth="1"/>
    <col min="14" max="17" width="12.7109375" style="117" customWidth="1"/>
    <col min="18" max="23" width="15.7109375" style="117" customWidth="1"/>
    <col min="24" max="24" width="12.7109375" style="117" customWidth="1"/>
    <col min="25" max="25" width="9.140625" style="117" customWidth="1"/>
    <col min="26" max="26" width="8.140625" style="117" bestFit="1" customWidth="1"/>
    <col min="27" max="27" width="29.8515625" style="117" customWidth="1"/>
    <col min="28" max="29" width="9.140625" style="117" customWidth="1"/>
    <col min="30" max="31" width="6.140625" style="117" customWidth="1"/>
    <col min="32" max="32" width="18.28125" style="117" customWidth="1"/>
    <col min="33" max="35" width="9.140625" style="117" customWidth="1"/>
    <col min="36" max="36" width="41.57421875" style="117" customWidth="1"/>
    <col min="37" max="37" width="12.28125" style="117" customWidth="1"/>
    <col min="38" max="16384" width="9.140625" style="117" customWidth="1"/>
  </cols>
  <sheetData>
    <row r="1" spans="1:21" ht="62.25" customHeight="1">
      <c r="A1" s="183" t="s">
        <v>218</v>
      </c>
      <c r="D1" s="116"/>
      <c r="E1" s="116"/>
      <c r="F1" s="116"/>
      <c r="G1" s="116"/>
      <c r="H1" s="115" t="s">
        <v>27</v>
      </c>
      <c r="I1" s="184"/>
      <c r="J1" s="184" t="s">
        <v>213</v>
      </c>
      <c r="L1" s="184"/>
      <c r="M1" s="184"/>
      <c r="N1" s="184"/>
      <c r="O1" s="114"/>
      <c r="P1" s="114"/>
      <c r="Q1" s="114"/>
      <c r="R1" s="114"/>
      <c r="S1" s="114"/>
      <c r="T1" s="114"/>
      <c r="U1" s="113"/>
    </row>
    <row r="2" spans="1:23" ht="24.75" customHeight="1" thickBot="1">
      <c r="A2" s="192" t="s">
        <v>34</v>
      </c>
      <c r="B2" s="112"/>
      <c r="C2" s="283"/>
      <c r="D2" s="283"/>
      <c r="E2" s="283"/>
      <c r="F2" s="111"/>
      <c r="G2" s="111"/>
      <c r="H2" s="192" t="s">
        <v>1</v>
      </c>
      <c r="I2" s="110"/>
      <c r="J2" s="109"/>
      <c r="K2" s="266"/>
      <c r="L2" s="266"/>
      <c r="M2" s="266"/>
      <c r="N2" s="227"/>
      <c r="O2" s="227"/>
      <c r="P2" s="227"/>
      <c r="U2" s="114"/>
      <c r="V2" s="114"/>
      <c r="W2" s="114"/>
    </row>
    <row r="3" spans="1:23" ht="24.75" customHeight="1" thickBot="1">
      <c r="A3" s="108" t="s">
        <v>35</v>
      </c>
      <c r="B3" s="112"/>
      <c r="C3" s="284"/>
      <c r="D3" s="284"/>
      <c r="E3" s="284"/>
      <c r="F3" s="111"/>
      <c r="G3" s="111"/>
      <c r="H3" s="191" t="s">
        <v>2</v>
      </c>
      <c r="I3" s="107"/>
      <c r="J3" s="107"/>
      <c r="K3" s="266"/>
      <c r="L3" s="266"/>
      <c r="M3" s="266"/>
      <c r="N3" s="227"/>
      <c r="O3" s="227"/>
      <c r="P3" s="227"/>
      <c r="U3" s="114"/>
      <c r="V3" s="114"/>
      <c r="W3" s="114"/>
    </row>
    <row r="4" spans="1:23" ht="24.75" customHeight="1" thickBot="1">
      <c r="A4" s="108" t="s">
        <v>36</v>
      </c>
      <c r="B4" s="112"/>
      <c r="C4" s="284"/>
      <c r="D4" s="284"/>
      <c r="E4" s="284"/>
      <c r="F4" s="111"/>
      <c r="G4" s="111"/>
      <c r="H4" s="191" t="s">
        <v>3</v>
      </c>
      <c r="I4" s="106"/>
      <c r="J4" s="106"/>
      <c r="K4" s="266"/>
      <c r="L4" s="266"/>
      <c r="M4" s="266"/>
      <c r="N4" s="227"/>
      <c r="O4" s="227"/>
      <c r="P4" s="227"/>
      <c r="U4" s="114"/>
      <c r="V4" s="114"/>
      <c r="W4" s="114"/>
    </row>
    <row r="5" spans="1:21" ht="24.75" customHeight="1" thickBot="1">
      <c r="A5" s="190" t="s">
        <v>56</v>
      </c>
      <c r="B5" s="112"/>
      <c r="C5" s="284"/>
      <c r="D5" s="284"/>
      <c r="E5" s="284"/>
      <c r="F5" s="111"/>
      <c r="G5" s="111"/>
      <c r="H5" s="191" t="s">
        <v>4</v>
      </c>
      <c r="I5" s="106"/>
      <c r="J5" s="106"/>
      <c r="K5" s="266"/>
      <c r="L5" s="266"/>
      <c r="M5" s="266"/>
      <c r="N5" s="227"/>
      <c r="O5" s="227"/>
      <c r="P5" s="227"/>
      <c r="U5" s="114"/>
    </row>
    <row r="6" spans="1:21" ht="24.75" customHeight="1" thickBot="1">
      <c r="A6" s="190" t="s">
        <v>129</v>
      </c>
      <c r="B6" s="112"/>
      <c r="C6" s="284"/>
      <c r="D6" s="284"/>
      <c r="E6" s="284"/>
      <c r="F6" s="185"/>
      <c r="G6" s="185"/>
      <c r="H6" s="191" t="s">
        <v>158</v>
      </c>
      <c r="I6" s="106"/>
      <c r="J6" s="106"/>
      <c r="K6" s="266"/>
      <c r="L6" s="266"/>
      <c r="M6" s="266"/>
      <c r="N6" s="105"/>
      <c r="O6" s="105"/>
      <c r="P6" s="105"/>
      <c r="Q6" s="185"/>
      <c r="R6" s="185"/>
      <c r="S6" s="185"/>
      <c r="T6" s="185"/>
      <c r="U6" s="114"/>
    </row>
    <row r="7" spans="4:21" ht="18.75" customHeight="1">
      <c r="D7" s="105"/>
      <c r="E7" s="185"/>
      <c r="F7" s="185"/>
      <c r="G7" s="185"/>
      <c r="H7" s="185"/>
      <c r="I7" s="185"/>
      <c r="J7" s="114"/>
      <c r="L7" s="104"/>
      <c r="N7" s="104"/>
      <c r="O7" s="104"/>
      <c r="P7" s="104"/>
      <c r="Q7" s="104"/>
      <c r="R7" s="104"/>
      <c r="S7" s="104"/>
      <c r="T7" s="104"/>
      <c r="U7" s="103"/>
    </row>
    <row r="8" spans="1:23" ht="21.75" customHeight="1" thickBot="1">
      <c r="A8" s="102" t="s">
        <v>211</v>
      </c>
      <c r="D8" s="101"/>
      <c r="E8" s="101"/>
      <c r="F8" s="101"/>
      <c r="G8" s="101"/>
      <c r="H8" s="101"/>
      <c r="I8" s="101"/>
      <c r="J8" s="100"/>
      <c r="K8" s="99"/>
      <c r="L8" s="99"/>
      <c r="M8" s="98"/>
      <c r="N8" s="99"/>
      <c r="O8" s="99"/>
      <c r="P8" s="99"/>
      <c r="Q8" s="99"/>
      <c r="R8" s="99"/>
      <c r="S8" s="99"/>
      <c r="T8" s="99"/>
      <c r="U8" s="99"/>
      <c r="V8" s="99"/>
      <c r="W8" s="99"/>
    </row>
    <row r="9" spans="2:23" ht="21.75" customHeight="1" thickBot="1">
      <c r="B9" s="97"/>
      <c r="C9" s="97"/>
      <c r="D9" s="97"/>
      <c r="E9" s="97"/>
      <c r="F9" s="97"/>
      <c r="G9" s="97"/>
      <c r="H9" s="228" t="s">
        <v>5</v>
      </c>
      <c r="I9" s="229"/>
      <c r="J9" s="229"/>
      <c r="K9" s="229"/>
      <c r="L9" s="230"/>
      <c r="M9" s="229"/>
      <c r="N9" s="228" t="s">
        <v>21</v>
      </c>
      <c r="O9" s="228"/>
      <c r="P9" s="228"/>
      <c r="Q9" s="228"/>
      <c r="R9" s="228"/>
      <c r="S9" s="229"/>
      <c r="T9" s="229"/>
      <c r="U9" s="229"/>
      <c r="V9" s="229"/>
      <c r="W9" s="230"/>
    </row>
    <row r="10" spans="1:23" ht="21.75" customHeight="1" thickBot="1">
      <c r="A10" s="277" t="s">
        <v>28</v>
      </c>
      <c r="B10" s="259" t="s">
        <v>7</v>
      </c>
      <c r="C10" s="263" t="s">
        <v>23</v>
      </c>
      <c r="D10" s="263" t="s">
        <v>8</v>
      </c>
      <c r="E10" s="263" t="s">
        <v>9</v>
      </c>
      <c r="F10" s="280" t="s">
        <v>65</v>
      </c>
      <c r="G10" s="250" t="s">
        <v>51</v>
      </c>
      <c r="H10" s="256" t="s">
        <v>10</v>
      </c>
      <c r="I10" s="263" t="s">
        <v>11</v>
      </c>
      <c r="J10" s="263" t="s">
        <v>12</v>
      </c>
      <c r="K10" s="263" t="s">
        <v>14</v>
      </c>
      <c r="L10" s="263" t="s">
        <v>79</v>
      </c>
      <c r="M10" s="250" t="s">
        <v>13</v>
      </c>
      <c r="N10" s="286" t="s">
        <v>33</v>
      </c>
      <c r="O10" s="287"/>
      <c r="P10" s="287"/>
      <c r="Q10" s="288"/>
      <c r="R10" s="96" t="s">
        <v>215</v>
      </c>
      <c r="S10" s="95"/>
      <c r="T10" s="95"/>
      <c r="U10" s="95"/>
      <c r="V10" s="96" t="s">
        <v>216</v>
      </c>
      <c r="W10" s="94"/>
    </row>
    <row r="11" spans="1:36" ht="21.75" customHeight="1">
      <c r="A11" s="278"/>
      <c r="B11" s="260"/>
      <c r="C11" s="265"/>
      <c r="D11" s="267"/>
      <c r="E11" s="275"/>
      <c r="F11" s="265"/>
      <c r="G11" s="281"/>
      <c r="H11" s="257"/>
      <c r="I11" s="267"/>
      <c r="J11" s="267"/>
      <c r="K11" s="265"/>
      <c r="L11" s="265"/>
      <c r="M11" s="252"/>
      <c r="N11" s="289" t="s">
        <v>39</v>
      </c>
      <c r="O11" s="280" t="s">
        <v>201</v>
      </c>
      <c r="P11" s="280" t="s">
        <v>37</v>
      </c>
      <c r="Q11" s="280" t="s">
        <v>38</v>
      </c>
      <c r="R11" s="256" t="s">
        <v>131</v>
      </c>
      <c r="S11" s="263" t="s">
        <v>130</v>
      </c>
      <c r="T11" s="263" t="s">
        <v>17</v>
      </c>
      <c r="U11" s="250" t="s">
        <v>18</v>
      </c>
      <c r="V11" s="256" t="s">
        <v>130</v>
      </c>
      <c r="W11" s="250" t="s">
        <v>18</v>
      </c>
      <c r="AD11" s="117" t="s">
        <v>52</v>
      </c>
      <c r="AJ11" s="117" t="s">
        <v>195</v>
      </c>
    </row>
    <row r="12" spans="1:28" ht="21.75" customHeight="1" thickBot="1">
      <c r="A12" s="279"/>
      <c r="B12" s="261"/>
      <c r="C12" s="264"/>
      <c r="D12" s="268"/>
      <c r="E12" s="276"/>
      <c r="F12" s="264"/>
      <c r="G12" s="282"/>
      <c r="H12" s="258"/>
      <c r="I12" s="268"/>
      <c r="J12" s="268"/>
      <c r="K12" s="264"/>
      <c r="L12" s="264"/>
      <c r="M12" s="251"/>
      <c r="N12" s="262"/>
      <c r="O12" s="276"/>
      <c r="P12" s="276"/>
      <c r="Q12" s="276"/>
      <c r="R12" s="262"/>
      <c r="S12" s="264"/>
      <c r="T12" s="264"/>
      <c r="U12" s="251"/>
      <c r="V12" s="262"/>
      <c r="W12" s="251"/>
      <c r="AB12" s="104"/>
    </row>
    <row r="13" spans="1:39" ht="15.75" customHeight="1">
      <c r="A13" s="93" t="s">
        <v>29</v>
      </c>
      <c r="B13" s="92" t="s">
        <v>528</v>
      </c>
      <c r="C13" s="118" t="s">
        <v>31</v>
      </c>
      <c r="D13" s="119">
        <v>2</v>
      </c>
      <c r="E13" s="120">
        <v>0.75</v>
      </c>
      <c r="F13" s="121" t="s">
        <v>25</v>
      </c>
      <c r="G13" s="122">
        <v>0.74</v>
      </c>
      <c r="H13" s="123" t="s">
        <v>19</v>
      </c>
      <c r="I13" s="118">
        <v>10000</v>
      </c>
      <c r="J13" s="118">
        <v>50</v>
      </c>
      <c r="K13" s="124">
        <v>1800</v>
      </c>
      <c r="L13" s="118" t="s">
        <v>20</v>
      </c>
      <c r="M13" s="125">
        <v>0.93</v>
      </c>
      <c r="N13" s="123" t="s">
        <v>214</v>
      </c>
      <c r="O13" s="118" t="s">
        <v>197</v>
      </c>
      <c r="P13" s="231">
        <v>0.354</v>
      </c>
      <c r="Q13" s="232">
        <v>0.26</v>
      </c>
      <c r="R13" s="126">
        <v>40.3</v>
      </c>
      <c r="S13" s="127">
        <v>7.8</v>
      </c>
      <c r="T13" s="128">
        <v>1610</v>
      </c>
      <c r="U13" s="129">
        <v>22981</v>
      </c>
      <c r="V13" s="130">
        <v>15.5</v>
      </c>
      <c r="W13" s="131">
        <v>45963</v>
      </c>
      <c r="AA13" s="132" t="s">
        <v>62</v>
      </c>
      <c r="AB13" s="104"/>
      <c r="AD13" s="132" t="s">
        <v>53</v>
      </c>
      <c r="AE13" s="132" t="s">
        <v>23</v>
      </c>
      <c r="AF13" s="132" t="s">
        <v>54</v>
      </c>
      <c r="AG13" s="132" t="s">
        <v>55</v>
      </c>
      <c r="AJ13" s="134" t="s">
        <v>189</v>
      </c>
      <c r="AK13" s="134" t="s">
        <v>196</v>
      </c>
      <c r="AL13" s="134" t="s">
        <v>37</v>
      </c>
      <c r="AM13" s="134" t="s">
        <v>38</v>
      </c>
    </row>
    <row r="14" spans="1:39" ht="15.75" customHeight="1">
      <c r="A14" s="135"/>
      <c r="B14" s="136"/>
      <c r="C14" s="137"/>
      <c r="D14" s="138"/>
      <c r="E14" s="139"/>
      <c r="F14" s="140"/>
      <c r="G14" s="141"/>
      <c r="H14" s="142"/>
      <c r="I14" s="137"/>
      <c r="J14" s="137"/>
      <c r="K14" s="143"/>
      <c r="L14" s="137"/>
      <c r="M14" s="144"/>
      <c r="N14" s="233"/>
      <c r="O14" s="234"/>
      <c r="P14" s="234"/>
      <c r="Q14" s="148"/>
      <c r="R14" s="145"/>
      <c r="S14" s="146"/>
      <c r="T14" s="147"/>
      <c r="U14" s="148"/>
      <c r="V14" s="149"/>
      <c r="W14" s="150"/>
      <c r="AA14" s="151" t="s">
        <v>57</v>
      </c>
      <c r="AB14" s="104"/>
      <c r="AD14" s="151" t="s">
        <v>220</v>
      </c>
      <c r="AE14" s="151" t="s">
        <v>279</v>
      </c>
      <c r="AF14" s="151" t="s">
        <v>280</v>
      </c>
      <c r="AG14" s="151">
        <v>4056</v>
      </c>
      <c r="AJ14" s="235" t="s">
        <v>202</v>
      </c>
      <c r="AK14" s="236" t="s">
        <v>163</v>
      </c>
      <c r="AL14" s="153">
        <v>0</v>
      </c>
      <c r="AM14" s="153">
        <v>0</v>
      </c>
    </row>
    <row r="15" spans="1:39" ht="15.75" customHeight="1">
      <c r="A15" s="155">
        <v>1</v>
      </c>
      <c r="B15" s="29"/>
      <c r="C15" s="30"/>
      <c r="D15" s="38"/>
      <c r="E15" s="37"/>
      <c r="F15" s="40"/>
      <c r="G15" s="67">
        <f aca="true" t="shared" si="0" ref="G15:G24">IF($C15="HWP",0,IF(F15="Duplex",0.37,IF(F15="Single",0.74,"")))</f>
      </c>
      <c r="H15" s="32"/>
      <c r="I15" s="31"/>
      <c r="J15" s="195"/>
      <c r="K15" s="33"/>
      <c r="L15" s="31"/>
      <c r="M15" s="238"/>
      <c r="N15" s="32"/>
      <c r="O15" s="34"/>
      <c r="P15" s="65">
        <f aca="true" t="shared" si="1" ref="P15:P24">IF($N15="","",IF($N15="No",1,VLOOKUP($O15,$AK$14:$AM$21,2,0)))</f>
      </c>
      <c r="Q15" s="65">
        <f aca="true" t="shared" si="2" ref="Q15:Q24">IF($N15="","",IF($N15="No",1,VLOOKUP($O15,$AK$14:$AM$21,3,0)))</f>
      </c>
      <c r="R15" s="126" t="e">
        <f>IF(J15="Custom 1",'Motor Custom Input'!$C$4*E15/M15,(IF(J15="Custom 2",'Motor Custom Input'!$C$5*E15/M15,(IF(J15="Custom 3",'Motor Custom Input'!$C$6*E15/M15,(IF($N15="No",0,J15*E15/M15)))))))</f>
        <v>#DIV/0!</v>
      </c>
      <c r="S15" s="127" t="e">
        <f>IF($R15="","",R15*G15*Q15)</f>
        <v>#DIV/0!</v>
      </c>
      <c r="T15" s="128" t="e">
        <f aca="true" t="shared" si="3" ref="T15:T24">IF($R15="","",VLOOKUP(CONCATENATE($C$4,$C15),$AF$14:$AG$196,2,0))</f>
        <v>#DIV/0!</v>
      </c>
      <c r="U15" s="148" t="e">
        <f>IF(T15="","",R15*T15*P15)</f>
        <v>#DIV/0!</v>
      </c>
      <c r="V15" s="156" t="e">
        <f aca="true" t="shared" si="4" ref="V15:V24">IF(S15="","",D15*S15)</f>
        <v>#DIV/0!</v>
      </c>
      <c r="W15" s="157" t="e">
        <f aca="true" t="shared" si="5" ref="W15:W24">IF(R15="","",D15*U15)</f>
        <v>#DIV/0!</v>
      </c>
      <c r="AA15" s="151" t="s">
        <v>58</v>
      </c>
      <c r="AB15" s="104"/>
      <c r="AD15" s="151" t="s">
        <v>220</v>
      </c>
      <c r="AE15" s="151" t="s">
        <v>400</v>
      </c>
      <c r="AF15" s="151" t="s">
        <v>401</v>
      </c>
      <c r="AG15" s="151">
        <v>1878</v>
      </c>
      <c r="AJ15" s="235" t="s">
        <v>484</v>
      </c>
      <c r="AK15" s="235" t="s">
        <v>485</v>
      </c>
      <c r="AL15" s="153">
        <v>0.534</v>
      </c>
      <c r="AM15" s="153">
        <v>0.347</v>
      </c>
    </row>
    <row r="16" spans="1:39" ht="15.75" customHeight="1">
      <c r="A16" s="155">
        <v>2</v>
      </c>
      <c r="B16" s="29"/>
      <c r="C16" s="30"/>
      <c r="D16" s="38"/>
      <c r="E16" s="37"/>
      <c r="F16" s="40"/>
      <c r="G16" s="67">
        <f t="shared" si="0"/>
      </c>
      <c r="H16" s="32"/>
      <c r="I16" s="31"/>
      <c r="J16" s="31"/>
      <c r="K16" s="33"/>
      <c r="L16" s="31"/>
      <c r="M16" s="238"/>
      <c r="N16" s="32"/>
      <c r="O16" s="34"/>
      <c r="P16" s="65">
        <f t="shared" si="1"/>
      </c>
      <c r="Q16" s="65">
        <f t="shared" si="2"/>
      </c>
      <c r="R16" s="126" t="e">
        <f>IF(J16="Custom 1",'Motor Custom Input'!$C$4*E16/M16,(IF(J16="Custom 2",'Motor Custom Input'!$C$5*E16/M16,(IF(J16="Custom 3",'Motor Custom Input'!$C$6*E16/M16,(IF($N16="No",0,J16*E16/M16)))))))</f>
        <v>#DIV/0!</v>
      </c>
      <c r="S16" s="127" t="e">
        <f aca="true" t="shared" si="6" ref="S16:S24">IF($R16="","",R16*G16*Q16)</f>
        <v>#DIV/0!</v>
      </c>
      <c r="T16" s="128" t="e">
        <f t="shared" si="3"/>
        <v>#DIV/0!</v>
      </c>
      <c r="U16" s="148" t="e">
        <f aca="true" t="shared" si="7" ref="U16:U24">IF(T16="","",R16*T16*P16)</f>
        <v>#DIV/0!</v>
      </c>
      <c r="V16" s="156" t="e">
        <f t="shared" si="4"/>
        <v>#DIV/0!</v>
      </c>
      <c r="W16" s="157" t="e">
        <f t="shared" si="5"/>
        <v>#DIV/0!</v>
      </c>
      <c r="AA16" s="151" t="s">
        <v>60</v>
      </c>
      <c r="AB16" s="104"/>
      <c r="AD16" s="151" t="s">
        <v>220</v>
      </c>
      <c r="AE16" s="151" t="s">
        <v>32</v>
      </c>
      <c r="AF16" s="151" t="s">
        <v>281</v>
      </c>
      <c r="AG16" s="151">
        <v>6000</v>
      </c>
      <c r="AJ16" s="235" t="s">
        <v>190</v>
      </c>
      <c r="AK16" s="236" t="s">
        <v>197</v>
      </c>
      <c r="AL16" s="153">
        <v>0.354</v>
      </c>
      <c r="AM16" s="153">
        <v>0.26</v>
      </c>
    </row>
    <row r="17" spans="1:39" ht="15.75" customHeight="1">
      <c r="A17" s="155">
        <v>3</v>
      </c>
      <c r="B17" s="29"/>
      <c r="C17" s="30"/>
      <c r="D17" s="38"/>
      <c r="E17" s="37"/>
      <c r="F17" s="40"/>
      <c r="G17" s="67">
        <f t="shared" si="0"/>
      </c>
      <c r="H17" s="32"/>
      <c r="I17" s="31"/>
      <c r="J17" s="31"/>
      <c r="K17" s="33"/>
      <c r="L17" s="31"/>
      <c r="M17" s="238"/>
      <c r="N17" s="32"/>
      <c r="O17" s="34"/>
      <c r="P17" s="65">
        <f t="shared" si="1"/>
      </c>
      <c r="Q17" s="65">
        <f t="shared" si="2"/>
      </c>
      <c r="R17" s="126" t="e">
        <f>IF(J17="Custom 1",'Motor Custom Input'!$C$4*E17/M17,(IF(J17="Custom 2",'Motor Custom Input'!$C$5*E17/M17,(IF(J17="Custom 3",'Motor Custom Input'!$C$6*E17/M17,(IF($N17="No",0,J17*E17/M17)))))))</f>
        <v>#DIV/0!</v>
      </c>
      <c r="S17" s="127" t="e">
        <f t="shared" si="6"/>
        <v>#DIV/0!</v>
      </c>
      <c r="T17" s="128" t="e">
        <f t="shared" si="3"/>
        <v>#DIV/0!</v>
      </c>
      <c r="U17" s="148" t="e">
        <f t="shared" si="7"/>
        <v>#DIV/0!</v>
      </c>
      <c r="V17" s="156" t="e">
        <f t="shared" si="4"/>
        <v>#DIV/0!</v>
      </c>
      <c r="W17" s="157" t="e">
        <f t="shared" si="5"/>
        <v>#DIV/0!</v>
      </c>
      <c r="AA17" s="151" t="s">
        <v>61</v>
      </c>
      <c r="AB17" s="104"/>
      <c r="AD17" s="151" t="s">
        <v>221</v>
      </c>
      <c r="AE17" s="151" t="s">
        <v>279</v>
      </c>
      <c r="AF17" s="151" t="s">
        <v>282</v>
      </c>
      <c r="AG17" s="151">
        <v>2854</v>
      </c>
      <c r="AJ17" s="235" t="s">
        <v>191</v>
      </c>
      <c r="AK17" s="236" t="s">
        <v>198</v>
      </c>
      <c r="AL17" s="153">
        <v>0.227</v>
      </c>
      <c r="AM17" s="153">
        <v>0.13</v>
      </c>
    </row>
    <row r="18" spans="1:39" ht="15.75" customHeight="1">
      <c r="A18" s="155">
        <v>4</v>
      </c>
      <c r="B18" s="29"/>
      <c r="C18" s="30"/>
      <c r="D18" s="38"/>
      <c r="E18" s="37"/>
      <c r="F18" s="40"/>
      <c r="G18" s="67">
        <f t="shared" si="0"/>
      </c>
      <c r="H18" s="32"/>
      <c r="I18" s="31"/>
      <c r="J18" s="31"/>
      <c r="K18" s="33"/>
      <c r="L18" s="31"/>
      <c r="M18" s="238"/>
      <c r="N18" s="32"/>
      <c r="O18" s="34"/>
      <c r="P18" s="65">
        <f t="shared" si="1"/>
      </c>
      <c r="Q18" s="65">
        <f t="shared" si="2"/>
      </c>
      <c r="R18" s="126" t="e">
        <f>IF(J18="Custom 1",'Motor Custom Input'!$C$4*E18/M18,(IF(J18="Custom 2",'Motor Custom Input'!$C$5*E18/M18,(IF(J18="Custom 3",'Motor Custom Input'!$C$6*E18/M18,(IF($N18="No",0,J18*E18/M18)))))))</f>
        <v>#DIV/0!</v>
      </c>
      <c r="S18" s="127" t="e">
        <f t="shared" si="6"/>
        <v>#DIV/0!</v>
      </c>
      <c r="T18" s="128" t="e">
        <f t="shared" si="3"/>
        <v>#DIV/0!</v>
      </c>
      <c r="U18" s="148" t="e">
        <f t="shared" si="7"/>
        <v>#DIV/0!</v>
      </c>
      <c r="V18" s="156" t="e">
        <f t="shared" si="4"/>
        <v>#DIV/0!</v>
      </c>
      <c r="W18" s="157" t="e">
        <f t="shared" si="5"/>
        <v>#DIV/0!</v>
      </c>
      <c r="AA18" s="151" t="s">
        <v>185</v>
      </c>
      <c r="AB18" s="104"/>
      <c r="AD18" s="151" t="s">
        <v>221</v>
      </c>
      <c r="AE18" s="151" t="s">
        <v>400</v>
      </c>
      <c r="AF18" s="151" t="s">
        <v>402</v>
      </c>
      <c r="AG18" s="151">
        <v>1445</v>
      </c>
      <c r="AJ18" s="235" t="s">
        <v>192</v>
      </c>
      <c r="AK18" s="236" t="s">
        <v>199</v>
      </c>
      <c r="AL18" s="153">
        <v>0.179</v>
      </c>
      <c r="AM18" s="153">
        <v>0.136</v>
      </c>
    </row>
    <row r="19" spans="1:39" ht="15.75" customHeight="1">
      <c r="A19" s="155">
        <v>5</v>
      </c>
      <c r="B19" s="29"/>
      <c r="C19" s="30"/>
      <c r="D19" s="38"/>
      <c r="E19" s="37"/>
      <c r="F19" s="40"/>
      <c r="G19" s="67">
        <f t="shared" si="0"/>
      </c>
      <c r="H19" s="32"/>
      <c r="I19" s="31"/>
      <c r="J19" s="31"/>
      <c r="K19" s="33"/>
      <c r="L19" s="31"/>
      <c r="M19" s="238"/>
      <c r="N19" s="32"/>
      <c r="O19" s="34"/>
      <c r="P19" s="65">
        <f t="shared" si="1"/>
      </c>
      <c r="Q19" s="65">
        <f t="shared" si="2"/>
      </c>
      <c r="R19" s="126" t="e">
        <f>IF(J19="Custom 1",'Motor Custom Input'!$C$4*E19/M19,(IF(J19="Custom 2",'Motor Custom Input'!$C$5*E19/M19,(IF(J19="Custom 3",'Motor Custom Input'!$C$6*E19/M19,(IF($N19="No",0,J19*E19/M19)))))))</f>
        <v>#DIV/0!</v>
      </c>
      <c r="S19" s="127" t="e">
        <f t="shared" si="6"/>
        <v>#DIV/0!</v>
      </c>
      <c r="T19" s="128" t="e">
        <f t="shared" si="3"/>
        <v>#DIV/0!</v>
      </c>
      <c r="U19" s="148" t="e">
        <f t="shared" si="7"/>
        <v>#DIV/0!</v>
      </c>
      <c r="V19" s="156" t="e">
        <f t="shared" si="4"/>
        <v>#DIV/0!</v>
      </c>
      <c r="W19" s="157" t="e">
        <f t="shared" si="5"/>
        <v>#DIV/0!</v>
      </c>
      <c r="AA19" s="151" t="s">
        <v>59</v>
      </c>
      <c r="AB19" s="104"/>
      <c r="AD19" s="151" t="s">
        <v>221</v>
      </c>
      <c r="AE19" s="151" t="s">
        <v>32</v>
      </c>
      <c r="AF19" s="151" t="s">
        <v>283</v>
      </c>
      <c r="AG19" s="151">
        <v>6000</v>
      </c>
      <c r="AJ19" s="235" t="s">
        <v>193</v>
      </c>
      <c r="AK19" s="236" t="s">
        <v>200</v>
      </c>
      <c r="AL19" s="153">
        <v>0.092</v>
      </c>
      <c r="AM19" s="153">
        <v>0.029</v>
      </c>
    </row>
    <row r="20" spans="1:39" ht="15.75" customHeight="1">
      <c r="A20" s="155">
        <v>6</v>
      </c>
      <c r="B20" s="29"/>
      <c r="C20" s="30"/>
      <c r="D20" s="38"/>
      <c r="E20" s="37"/>
      <c r="F20" s="40"/>
      <c r="G20" s="67">
        <f t="shared" si="0"/>
      </c>
      <c r="H20" s="32"/>
      <c r="I20" s="31"/>
      <c r="J20" s="31"/>
      <c r="K20" s="33"/>
      <c r="L20" s="31"/>
      <c r="M20" s="238"/>
      <c r="N20" s="32"/>
      <c r="O20" s="34"/>
      <c r="P20" s="65">
        <f t="shared" si="1"/>
      </c>
      <c r="Q20" s="65">
        <f t="shared" si="2"/>
      </c>
      <c r="R20" s="126" t="e">
        <f>IF(J20="Custom 1",'Motor Custom Input'!$C$4*E20/M20,(IF(J20="Custom 2",'Motor Custom Input'!$C$5*E20/M20,(IF(J20="Custom 3",'Motor Custom Input'!$C$6*E20/M20,(IF($N20="No",0,J20*E20/M20)))))))</f>
        <v>#DIV/0!</v>
      </c>
      <c r="S20" s="127" t="e">
        <f t="shared" si="6"/>
        <v>#DIV/0!</v>
      </c>
      <c r="T20" s="128" t="e">
        <f t="shared" si="3"/>
        <v>#DIV/0!</v>
      </c>
      <c r="U20" s="148" t="e">
        <f t="shared" si="7"/>
        <v>#DIV/0!</v>
      </c>
      <c r="V20" s="156" t="e">
        <f t="shared" si="4"/>
        <v>#DIV/0!</v>
      </c>
      <c r="W20" s="157" t="e">
        <f t="shared" si="5"/>
        <v>#DIV/0!</v>
      </c>
      <c r="AA20" s="151" t="s">
        <v>26</v>
      </c>
      <c r="AB20" s="104"/>
      <c r="AD20" s="151" t="s">
        <v>222</v>
      </c>
      <c r="AE20" s="151" t="s">
        <v>279</v>
      </c>
      <c r="AF20" s="151" t="s">
        <v>284</v>
      </c>
      <c r="AG20" s="151">
        <v>3748</v>
      </c>
      <c r="AJ20" s="235" t="s">
        <v>184</v>
      </c>
      <c r="AK20" s="236" t="s">
        <v>31</v>
      </c>
      <c r="AL20" s="153">
        <v>0.411</v>
      </c>
      <c r="AM20" s="153">
        <v>0.299</v>
      </c>
    </row>
    <row r="21" spans="1:39" ht="15.75" customHeight="1">
      <c r="A21" s="155">
        <v>7</v>
      </c>
      <c r="B21" s="29"/>
      <c r="C21" s="30"/>
      <c r="D21" s="38"/>
      <c r="E21" s="37"/>
      <c r="F21" s="40"/>
      <c r="G21" s="67">
        <f t="shared" si="0"/>
      </c>
      <c r="H21" s="32"/>
      <c r="I21" s="31"/>
      <c r="J21" s="31"/>
      <c r="K21" s="33"/>
      <c r="L21" s="31"/>
      <c r="M21" s="238"/>
      <c r="N21" s="32"/>
      <c r="O21" s="34"/>
      <c r="P21" s="65">
        <f t="shared" si="1"/>
      </c>
      <c r="Q21" s="65">
        <f t="shared" si="2"/>
      </c>
      <c r="R21" s="126" t="e">
        <f>IF(J21="Custom 1",'Motor Custom Input'!$C$4*E21/M21,(IF(J21="Custom 2",'Motor Custom Input'!$C$5*E21/M21,(IF(J21="Custom 3",'Motor Custom Input'!$C$6*E21/M21,(IF($N21="No",0,J21*E21/M21)))))))</f>
        <v>#DIV/0!</v>
      </c>
      <c r="S21" s="127" t="e">
        <f t="shared" si="6"/>
        <v>#DIV/0!</v>
      </c>
      <c r="T21" s="128" t="e">
        <f t="shared" si="3"/>
        <v>#DIV/0!</v>
      </c>
      <c r="U21" s="148" t="e">
        <f t="shared" si="7"/>
        <v>#DIV/0!</v>
      </c>
      <c r="V21" s="156" t="e">
        <f t="shared" si="4"/>
        <v>#DIV/0!</v>
      </c>
      <c r="W21" s="157" t="e">
        <f t="shared" si="5"/>
        <v>#DIV/0!</v>
      </c>
      <c r="AB21" s="104"/>
      <c r="AD21" s="151" t="s">
        <v>222</v>
      </c>
      <c r="AE21" s="151" t="s">
        <v>400</v>
      </c>
      <c r="AF21" s="151" t="s">
        <v>403</v>
      </c>
      <c r="AG21" s="151">
        <v>1767</v>
      </c>
      <c r="AJ21" s="235" t="s">
        <v>194</v>
      </c>
      <c r="AK21" s="236" t="s">
        <v>32</v>
      </c>
      <c r="AL21" s="153">
        <v>0.424</v>
      </c>
      <c r="AM21" s="153">
        <v>0</v>
      </c>
    </row>
    <row r="22" spans="1:33" ht="15.75" customHeight="1">
      <c r="A22" s="155">
        <v>8</v>
      </c>
      <c r="B22" s="29"/>
      <c r="C22" s="30"/>
      <c r="D22" s="38"/>
      <c r="E22" s="37"/>
      <c r="F22" s="40"/>
      <c r="G22" s="67">
        <f t="shared" si="0"/>
      </c>
      <c r="H22" s="32"/>
      <c r="I22" s="31"/>
      <c r="J22" s="31"/>
      <c r="K22" s="33"/>
      <c r="L22" s="31"/>
      <c r="M22" s="238"/>
      <c r="N22" s="32"/>
      <c r="O22" s="34"/>
      <c r="P22" s="65">
        <f t="shared" si="1"/>
      </c>
      <c r="Q22" s="65">
        <f t="shared" si="2"/>
      </c>
      <c r="R22" s="126" t="e">
        <f>IF(J22="Custom 1",'Motor Custom Input'!$C$4*E22/M22,(IF(J22="Custom 2",'Motor Custom Input'!$C$5*E22/M22,(IF(J22="Custom 3",'Motor Custom Input'!$C$6*E22/M22,(IF($N22="No",0,J22*E22/M22)))))))</f>
        <v>#DIV/0!</v>
      </c>
      <c r="S22" s="127" t="e">
        <f t="shared" si="6"/>
        <v>#DIV/0!</v>
      </c>
      <c r="T22" s="128" t="e">
        <f t="shared" si="3"/>
        <v>#DIV/0!</v>
      </c>
      <c r="U22" s="148" t="e">
        <f t="shared" si="7"/>
        <v>#DIV/0!</v>
      </c>
      <c r="V22" s="156" t="e">
        <f t="shared" si="4"/>
        <v>#DIV/0!</v>
      </c>
      <c r="W22" s="157" t="e">
        <f t="shared" si="5"/>
        <v>#DIV/0!</v>
      </c>
      <c r="AB22" s="104"/>
      <c r="AD22" s="151" t="s">
        <v>222</v>
      </c>
      <c r="AE22" s="151" t="s">
        <v>32</v>
      </c>
      <c r="AF22" s="151" t="s">
        <v>285</v>
      </c>
      <c r="AG22" s="151">
        <v>6000</v>
      </c>
    </row>
    <row r="23" spans="1:33" ht="15.75" customHeight="1">
      <c r="A23" s="155">
        <v>9</v>
      </c>
      <c r="B23" s="29"/>
      <c r="C23" s="30"/>
      <c r="D23" s="38"/>
      <c r="E23" s="37"/>
      <c r="F23" s="40"/>
      <c r="G23" s="67">
        <f t="shared" si="0"/>
      </c>
      <c r="H23" s="32"/>
      <c r="I23" s="31"/>
      <c r="J23" s="31"/>
      <c r="K23" s="33"/>
      <c r="L23" s="31"/>
      <c r="M23" s="238"/>
      <c r="N23" s="32"/>
      <c r="O23" s="34"/>
      <c r="P23" s="65">
        <f t="shared" si="1"/>
      </c>
      <c r="Q23" s="65">
        <f t="shared" si="2"/>
      </c>
      <c r="R23" s="126" t="e">
        <f>IF(J23="Custom 1",'Motor Custom Input'!$C$4*E23/M23,(IF(J23="Custom 2",'Motor Custom Input'!$C$5*E23/M23,(IF(J23="Custom 3",'Motor Custom Input'!$C$6*E23/M23,(IF($N23="No",0,J23*E23/M23)))))))</f>
        <v>#DIV/0!</v>
      </c>
      <c r="S23" s="127" t="e">
        <f t="shared" si="6"/>
        <v>#DIV/0!</v>
      </c>
      <c r="T23" s="128" t="e">
        <f t="shared" si="3"/>
        <v>#DIV/0!</v>
      </c>
      <c r="U23" s="148" t="e">
        <f t="shared" si="7"/>
        <v>#DIV/0!</v>
      </c>
      <c r="V23" s="156" t="e">
        <f t="shared" si="4"/>
        <v>#DIV/0!</v>
      </c>
      <c r="W23" s="157" t="e">
        <f t="shared" si="5"/>
        <v>#DIV/0!</v>
      </c>
      <c r="AA23" s="132" t="s">
        <v>64</v>
      </c>
      <c r="AB23" s="104"/>
      <c r="AD23" s="151" t="s">
        <v>223</v>
      </c>
      <c r="AE23" s="151" t="s">
        <v>279</v>
      </c>
      <c r="AF23" s="151" t="s">
        <v>286</v>
      </c>
      <c r="AG23" s="151">
        <v>1955</v>
      </c>
    </row>
    <row r="24" spans="1:33" ht="15.75" customHeight="1" thickBot="1">
      <c r="A24" s="158">
        <v>10</v>
      </c>
      <c r="B24" s="73"/>
      <c r="C24" s="30"/>
      <c r="D24" s="74"/>
      <c r="E24" s="37"/>
      <c r="F24" s="76"/>
      <c r="G24" s="67">
        <f t="shared" si="0"/>
      </c>
      <c r="H24" s="77"/>
      <c r="I24" s="78"/>
      <c r="J24" s="78"/>
      <c r="K24" s="79"/>
      <c r="L24" s="239"/>
      <c r="M24" s="238"/>
      <c r="N24" s="32"/>
      <c r="O24" s="34"/>
      <c r="P24" s="65">
        <f t="shared" si="1"/>
      </c>
      <c r="Q24" s="65">
        <f t="shared" si="2"/>
      </c>
      <c r="R24" s="126" t="e">
        <f>IF(J24="Custom 1",'Motor Custom Input'!$C$4*E24/M24,(IF(J24="Custom 2",'Motor Custom Input'!$C$5*E24/M24,(IF(J24="Custom 3",'Motor Custom Input'!$C$6*E24/M24,(IF($N24="No",0,J24*E24/M24)))))))</f>
        <v>#DIV/0!</v>
      </c>
      <c r="S24" s="127" t="e">
        <f t="shared" si="6"/>
        <v>#DIV/0!</v>
      </c>
      <c r="T24" s="128" t="e">
        <f t="shared" si="3"/>
        <v>#DIV/0!</v>
      </c>
      <c r="U24" s="237" t="e">
        <f t="shared" si="7"/>
        <v>#DIV/0!</v>
      </c>
      <c r="V24" s="156" t="e">
        <f t="shared" si="4"/>
        <v>#DIV/0!</v>
      </c>
      <c r="W24" s="159" t="e">
        <f t="shared" si="5"/>
        <v>#DIV/0!</v>
      </c>
      <c r="AA24" s="151" t="s">
        <v>279</v>
      </c>
      <c r="AB24" s="104"/>
      <c r="AD24" s="151" t="s">
        <v>223</v>
      </c>
      <c r="AE24" s="151" t="s">
        <v>400</v>
      </c>
      <c r="AF24" s="151" t="s">
        <v>404</v>
      </c>
      <c r="AG24" s="151">
        <v>1121</v>
      </c>
    </row>
    <row r="25" spans="1:33" ht="18.75" customHeight="1" thickBot="1">
      <c r="A25" s="160"/>
      <c r="B25" s="161"/>
      <c r="C25" s="161"/>
      <c r="D25" s="162"/>
      <c r="E25" s="163"/>
      <c r="F25" s="163"/>
      <c r="G25" s="163"/>
      <c r="H25" s="163"/>
      <c r="I25" s="163"/>
      <c r="J25" s="163"/>
      <c r="K25" s="163"/>
      <c r="L25" s="163"/>
      <c r="M25" s="163"/>
      <c r="N25" s="163"/>
      <c r="O25" s="163"/>
      <c r="P25" s="163"/>
      <c r="Q25" s="163"/>
      <c r="R25" s="163"/>
      <c r="S25" s="163"/>
      <c r="T25" s="163"/>
      <c r="U25" s="164"/>
      <c r="V25" s="165" t="e">
        <f>SUM(V15:V24)</f>
        <v>#DIV/0!</v>
      </c>
      <c r="W25" s="166" t="e">
        <f>SUM(W15:W24)</f>
        <v>#DIV/0!</v>
      </c>
      <c r="AA25" s="151" t="s">
        <v>400</v>
      </c>
      <c r="AB25" s="104"/>
      <c r="AD25" s="151" t="s">
        <v>223</v>
      </c>
      <c r="AE25" s="151" t="s">
        <v>32</v>
      </c>
      <c r="AF25" s="151" t="s">
        <v>287</v>
      </c>
      <c r="AG25" s="151">
        <v>6000</v>
      </c>
    </row>
    <row r="26" spans="6:33" ht="21.75" customHeight="1">
      <c r="F26" s="104"/>
      <c r="G26" s="104"/>
      <c r="X26" s="99"/>
      <c r="AA26" s="151" t="s">
        <v>32</v>
      </c>
      <c r="AB26" s="104"/>
      <c r="AD26" s="151" t="s">
        <v>224</v>
      </c>
      <c r="AE26" s="151" t="s">
        <v>279</v>
      </c>
      <c r="AF26" s="151" t="s">
        <v>288</v>
      </c>
      <c r="AG26" s="151">
        <v>6376</v>
      </c>
    </row>
    <row r="27" spans="1:33" ht="18.75" customHeight="1" thickBot="1">
      <c r="A27" s="102" t="s">
        <v>22</v>
      </c>
      <c r="B27" s="104"/>
      <c r="C27" s="104"/>
      <c r="D27" s="104"/>
      <c r="F27" s="104"/>
      <c r="G27" s="104"/>
      <c r="AB27" s="104"/>
      <c r="AD27" s="151" t="s">
        <v>224</v>
      </c>
      <c r="AE27" s="151" t="s">
        <v>400</v>
      </c>
      <c r="AF27" s="151" t="s">
        <v>405</v>
      </c>
      <c r="AG27" s="151">
        <v>2713</v>
      </c>
    </row>
    <row r="28" spans="1:33" ht="19.5" customHeight="1">
      <c r="A28" s="269" t="s">
        <v>43</v>
      </c>
      <c r="B28" s="270"/>
      <c r="C28" s="271"/>
      <c r="D28" s="174" t="e">
        <f>V25</f>
        <v>#DIV/0!</v>
      </c>
      <c r="F28" s="104"/>
      <c r="G28" s="104"/>
      <c r="AA28" s="132" t="s">
        <v>63</v>
      </c>
      <c r="AB28" s="104"/>
      <c r="AD28" s="151" t="s">
        <v>224</v>
      </c>
      <c r="AE28" s="151" t="s">
        <v>32</v>
      </c>
      <c r="AF28" s="151" t="s">
        <v>289</v>
      </c>
      <c r="AG28" s="151">
        <v>6000</v>
      </c>
    </row>
    <row r="29" spans="1:33" ht="19.5" customHeight="1" thickBot="1">
      <c r="A29" s="272" t="s">
        <v>30</v>
      </c>
      <c r="B29" s="273"/>
      <c r="C29" s="274"/>
      <c r="D29" s="175" t="e">
        <f>W25</f>
        <v>#DIV/0!</v>
      </c>
      <c r="F29" s="104"/>
      <c r="G29" s="104"/>
      <c r="AA29" s="167" t="s">
        <v>220</v>
      </c>
      <c r="AB29" s="104"/>
      <c r="AD29" s="151" t="s">
        <v>225</v>
      </c>
      <c r="AE29" s="151" t="s">
        <v>279</v>
      </c>
      <c r="AF29" s="151" t="s">
        <v>290</v>
      </c>
      <c r="AG29" s="151">
        <v>2586</v>
      </c>
    </row>
    <row r="30" spans="6:33" ht="19.5" customHeight="1">
      <c r="F30" s="104"/>
      <c r="G30" s="104"/>
      <c r="AA30" s="167" t="s">
        <v>221</v>
      </c>
      <c r="AB30" s="104"/>
      <c r="AD30" s="151" t="s">
        <v>225</v>
      </c>
      <c r="AE30" s="151" t="s">
        <v>400</v>
      </c>
      <c r="AF30" s="151" t="s">
        <v>406</v>
      </c>
      <c r="AG30" s="151">
        <v>1348</v>
      </c>
    </row>
    <row r="31" spans="6:33" ht="15.75" customHeight="1">
      <c r="F31" s="104"/>
      <c r="G31" s="104"/>
      <c r="AA31" s="167" t="s">
        <v>222</v>
      </c>
      <c r="AB31" s="104"/>
      <c r="AD31" s="151" t="s">
        <v>225</v>
      </c>
      <c r="AE31" s="151" t="s">
        <v>32</v>
      </c>
      <c r="AF31" s="151" t="s">
        <v>291</v>
      </c>
      <c r="AG31" s="151">
        <v>6000</v>
      </c>
    </row>
    <row r="32" spans="6:33" ht="15.75" customHeight="1">
      <c r="F32" s="104"/>
      <c r="G32" s="104"/>
      <c r="AA32" s="167" t="s">
        <v>223</v>
      </c>
      <c r="AB32" s="104"/>
      <c r="AD32" s="151" t="s">
        <v>226</v>
      </c>
      <c r="AE32" s="151" t="s">
        <v>279</v>
      </c>
      <c r="AF32" s="151" t="s">
        <v>292</v>
      </c>
      <c r="AG32" s="151">
        <v>3066</v>
      </c>
    </row>
    <row r="33" spans="6:33" ht="15.75" customHeight="1">
      <c r="F33" s="104"/>
      <c r="G33" s="104"/>
      <c r="AA33" s="167" t="s">
        <v>224</v>
      </c>
      <c r="AB33" s="104"/>
      <c r="AD33" s="151" t="s">
        <v>226</v>
      </c>
      <c r="AE33" s="151" t="s">
        <v>400</v>
      </c>
      <c r="AF33" s="151" t="s">
        <v>407</v>
      </c>
      <c r="AG33" s="151">
        <v>1521</v>
      </c>
    </row>
    <row r="34" spans="6:33" ht="15.75" customHeight="1">
      <c r="F34" s="104"/>
      <c r="G34" s="104"/>
      <c r="AA34" s="167" t="s">
        <v>225</v>
      </c>
      <c r="AB34" s="104"/>
      <c r="AD34" s="151" t="s">
        <v>226</v>
      </c>
      <c r="AE34" s="151" t="s">
        <v>32</v>
      </c>
      <c r="AF34" s="151" t="s">
        <v>293</v>
      </c>
      <c r="AG34" s="151">
        <v>6000</v>
      </c>
    </row>
    <row r="35" spans="6:33" ht="15.75" customHeight="1">
      <c r="F35" s="104"/>
      <c r="G35" s="104"/>
      <c r="AA35" s="167" t="s">
        <v>226</v>
      </c>
      <c r="AB35" s="104"/>
      <c r="AD35" s="151" t="s">
        <v>227</v>
      </c>
      <c r="AE35" s="151" t="s">
        <v>279</v>
      </c>
      <c r="AF35" s="151" t="s">
        <v>294</v>
      </c>
      <c r="AG35" s="151">
        <v>4055</v>
      </c>
    </row>
    <row r="36" spans="6:33" ht="15.75" customHeight="1">
      <c r="F36" s="104"/>
      <c r="G36" s="104"/>
      <c r="AA36" s="167" t="s">
        <v>227</v>
      </c>
      <c r="AB36" s="104"/>
      <c r="AD36" s="151" t="s">
        <v>227</v>
      </c>
      <c r="AE36" s="151" t="s">
        <v>400</v>
      </c>
      <c r="AF36" s="151" t="s">
        <v>408</v>
      </c>
      <c r="AG36" s="151">
        <v>1877</v>
      </c>
    </row>
    <row r="37" spans="6:33" ht="15.75" customHeight="1">
      <c r="F37" s="104"/>
      <c r="G37" s="104"/>
      <c r="AA37" s="167" t="s">
        <v>228</v>
      </c>
      <c r="AB37" s="104"/>
      <c r="AD37" s="151" t="s">
        <v>227</v>
      </c>
      <c r="AE37" s="151" t="s">
        <v>32</v>
      </c>
      <c r="AF37" s="151" t="s">
        <v>295</v>
      </c>
      <c r="AG37" s="151">
        <v>6000</v>
      </c>
    </row>
    <row r="38" spans="6:33" ht="15.75" customHeight="1">
      <c r="F38" s="104"/>
      <c r="G38" s="104"/>
      <c r="AA38" s="167" t="s">
        <v>229</v>
      </c>
      <c r="AB38" s="104"/>
      <c r="AD38" s="151" t="s">
        <v>228</v>
      </c>
      <c r="AE38" s="151" t="s">
        <v>279</v>
      </c>
      <c r="AF38" s="151" t="s">
        <v>296</v>
      </c>
      <c r="AG38" s="151">
        <v>6376</v>
      </c>
    </row>
    <row r="39" spans="6:33" ht="15.75" customHeight="1">
      <c r="F39" s="104"/>
      <c r="G39" s="104"/>
      <c r="AA39" s="167" t="s">
        <v>230</v>
      </c>
      <c r="AB39" s="104"/>
      <c r="AD39" s="151" t="s">
        <v>228</v>
      </c>
      <c r="AE39" s="151" t="s">
        <v>400</v>
      </c>
      <c r="AF39" s="151" t="s">
        <v>409</v>
      </c>
      <c r="AG39" s="151">
        <v>2713</v>
      </c>
    </row>
    <row r="40" spans="6:33" ht="15.75" customHeight="1">
      <c r="F40" s="104"/>
      <c r="G40" s="104"/>
      <c r="AA40" s="167" t="s">
        <v>231</v>
      </c>
      <c r="AB40" s="104"/>
      <c r="AD40" s="151" t="s">
        <v>228</v>
      </c>
      <c r="AE40" s="151" t="s">
        <v>32</v>
      </c>
      <c r="AF40" s="151" t="s">
        <v>297</v>
      </c>
      <c r="AG40" s="151">
        <v>6000</v>
      </c>
    </row>
    <row r="41" spans="6:33" ht="15.75" customHeight="1">
      <c r="F41" s="104"/>
      <c r="G41" s="104"/>
      <c r="AA41" s="167" t="s">
        <v>232</v>
      </c>
      <c r="AB41" s="104"/>
      <c r="AD41" s="151" t="s">
        <v>229</v>
      </c>
      <c r="AE41" s="151" t="s">
        <v>279</v>
      </c>
      <c r="AF41" s="151" t="s">
        <v>298</v>
      </c>
      <c r="AG41" s="151">
        <v>1954</v>
      </c>
    </row>
    <row r="42" spans="6:33" ht="15.75" customHeight="1">
      <c r="F42" s="104"/>
      <c r="G42" s="104"/>
      <c r="AA42" s="167" t="s">
        <v>233</v>
      </c>
      <c r="AB42" s="104"/>
      <c r="AD42" s="151" t="s">
        <v>229</v>
      </c>
      <c r="AE42" s="151" t="s">
        <v>400</v>
      </c>
      <c r="AF42" s="151" t="s">
        <v>410</v>
      </c>
      <c r="AG42" s="151">
        <v>1121</v>
      </c>
    </row>
    <row r="43" spans="6:33" ht="14.25">
      <c r="F43" s="104"/>
      <c r="G43" s="104"/>
      <c r="AA43" s="167" t="s">
        <v>234</v>
      </c>
      <c r="AB43" s="104"/>
      <c r="AD43" s="151" t="s">
        <v>229</v>
      </c>
      <c r="AE43" s="151" t="s">
        <v>32</v>
      </c>
      <c r="AF43" s="151" t="s">
        <v>299</v>
      </c>
      <c r="AG43" s="151">
        <v>6000</v>
      </c>
    </row>
    <row r="44" spans="5:33" ht="19.5" customHeight="1">
      <c r="E44" s="104"/>
      <c r="F44" s="104"/>
      <c r="G44" s="104"/>
      <c r="AA44" s="167" t="s">
        <v>235</v>
      </c>
      <c r="AB44" s="104"/>
      <c r="AD44" s="151" t="s">
        <v>230</v>
      </c>
      <c r="AE44" s="151" t="s">
        <v>279</v>
      </c>
      <c r="AF44" s="151" t="s">
        <v>300</v>
      </c>
      <c r="AG44" s="151">
        <v>3748</v>
      </c>
    </row>
    <row r="45" spans="27:33" ht="19.5" customHeight="1">
      <c r="AA45" s="167" t="s">
        <v>236</v>
      </c>
      <c r="AB45" s="104"/>
      <c r="AD45" s="151" t="s">
        <v>230</v>
      </c>
      <c r="AE45" s="151" t="s">
        <v>400</v>
      </c>
      <c r="AF45" s="151" t="s">
        <v>411</v>
      </c>
      <c r="AG45" s="151">
        <v>1767</v>
      </c>
    </row>
    <row r="46" spans="27:33" ht="19.5" customHeight="1">
      <c r="AA46" s="167" t="s">
        <v>237</v>
      </c>
      <c r="AB46" s="104"/>
      <c r="AD46" s="151" t="s">
        <v>230</v>
      </c>
      <c r="AE46" s="151" t="s">
        <v>32</v>
      </c>
      <c r="AF46" s="151" t="s">
        <v>301</v>
      </c>
      <c r="AG46" s="151">
        <v>6000</v>
      </c>
    </row>
    <row r="47" spans="27:33" ht="13.5" customHeight="1">
      <c r="AA47" s="167" t="s">
        <v>238</v>
      </c>
      <c r="AB47" s="104"/>
      <c r="AD47" s="151" t="s">
        <v>231</v>
      </c>
      <c r="AE47" s="151" t="s">
        <v>279</v>
      </c>
      <c r="AF47" s="151" t="s">
        <v>302</v>
      </c>
      <c r="AG47" s="151">
        <v>4182</v>
      </c>
    </row>
    <row r="48" spans="27:33" ht="12.75" customHeight="1">
      <c r="AA48" s="167" t="s">
        <v>239</v>
      </c>
      <c r="AB48" s="104"/>
      <c r="AD48" s="151" t="s">
        <v>231</v>
      </c>
      <c r="AE48" s="151" t="s">
        <v>400</v>
      </c>
      <c r="AF48" s="151" t="s">
        <v>412</v>
      </c>
      <c r="AG48" s="151">
        <v>1923</v>
      </c>
    </row>
    <row r="49" spans="27:33" ht="12.75" customHeight="1">
      <c r="AA49" s="167" t="s">
        <v>240</v>
      </c>
      <c r="AB49" s="104"/>
      <c r="AD49" s="151" t="s">
        <v>231</v>
      </c>
      <c r="AE49" s="151" t="s">
        <v>32</v>
      </c>
      <c r="AF49" s="151" t="s">
        <v>303</v>
      </c>
      <c r="AG49" s="151">
        <v>6000</v>
      </c>
    </row>
    <row r="50" spans="27:33" ht="12.75" customHeight="1">
      <c r="AA50" s="167" t="s">
        <v>241</v>
      </c>
      <c r="AB50" s="104"/>
      <c r="AD50" s="151" t="s">
        <v>232</v>
      </c>
      <c r="AE50" s="151" t="s">
        <v>279</v>
      </c>
      <c r="AF50" s="151" t="s">
        <v>304</v>
      </c>
      <c r="AG50" s="151">
        <v>6456</v>
      </c>
    </row>
    <row r="51" spans="27:33" ht="12.75" customHeight="1">
      <c r="AA51" s="167" t="s">
        <v>242</v>
      </c>
      <c r="AB51" s="104"/>
      <c r="AD51" s="151" t="s">
        <v>232</v>
      </c>
      <c r="AE51" s="151" t="s">
        <v>400</v>
      </c>
      <c r="AF51" s="151" t="s">
        <v>413</v>
      </c>
      <c r="AG51" s="151">
        <v>2742</v>
      </c>
    </row>
    <row r="52" spans="27:33" ht="13.5" customHeight="1">
      <c r="AA52" s="167" t="s">
        <v>243</v>
      </c>
      <c r="AB52" s="104"/>
      <c r="AD52" s="151" t="s">
        <v>232</v>
      </c>
      <c r="AE52" s="151" t="s">
        <v>32</v>
      </c>
      <c r="AF52" s="151" t="s">
        <v>305</v>
      </c>
      <c r="AG52" s="151">
        <v>6000</v>
      </c>
    </row>
    <row r="53" spans="27:33" ht="12.75" customHeight="1">
      <c r="AA53" s="167" t="s">
        <v>244</v>
      </c>
      <c r="AB53" s="104"/>
      <c r="AD53" s="151" t="s">
        <v>233</v>
      </c>
      <c r="AE53" s="151" t="s">
        <v>279</v>
      </c>
      <c r="AF53" s="151" t="s">
        <v>306</v>
      </c>
      <c r="AG53" s="151">
        <v>4182</v>
      </c>
    </row>
    <row r="54" spans="27:33" ht="12.75" customHeight="1">
      <c r="AA54" s="167" t="s">
        <v>245</v>
      </c>
      <c r="AB54" s="104"/>
      <c r="AD54" s="151" t="s">
        <v>233</v>
      </c>
      <c r="AE54" s="151" t="s">
        <v>400</v>
      </c>
      <c r="AF54" s="151" t="s">
        <v>414</v>
      </c>
      <c r="AG54" s="151">
        <v>1923</v>
      </c>
    </row>
    <row r="55" spans="27:33" ht="12.75" customHeight="1">
      <c r="AA55" s="167" t="s">
        <v>246</v>
      </c>
      <c r="AB55" s="104"/>
      <c r="AD55" s="151" t="s">
        <v>233</v>
      </c>
      <c r="AE55" s="151" t="s">
        <v>32</v>
      </c>
      <c r="AF55" s="151" t="s">
        <v>307</v>
      </c>
      <c r="AG55" s="151">
        <v>6000</v>
      </c>
    </row>
    <row r="56" spans="27:33" ht="12.75" customHeight="1">
      <c r="AA56" s="167" t="s">
        <v>247</v>
      </c>
      <c r="AB56" s="104"/>
      <c r="AD56" s="151" t="s">
        <v>234</v>
      </c>
      <c r="AE56" s="151" t="s">
        <v>279</v>
      </c>
      <c r="AF56" s="151" t="s">
        <v>308</v>
      </c>
      <c r="AG56" s="151">
        <v>1952</v>
      </c>
    </row>
    <row r="57" spans="27:33" ht="13.5" customHeight="1">
      <c r="AA57" s="167" t="s">
        <v>248</v>
      </c>
      <c r="AB57" s="104"/>
      <c r="AD57" s="151" t="s">
        <v>234</v>
      </c>
      <c r="AE57" s="151" t="s">
        <v>400</v>
      </c>
      <c r="AF57" s="151" t="s">
        <v>415</v>
      </c>
      <c r="AG57" s="151">
        <v>1120</v>
      </c>
    </row>
    <row r="58" spans="27:33" ht="14.25">
      <c r="AA58" s="167" t="s">
        <v>249</v>
      </c>
      <c r="AB58" s="104"/>
      <c r="AD58" s="151" t="s">
        <v>234</v>
      </c>
      <c r="AE58" s="151" t="s">
        <v>32</v>
      </c>
      <c r="AF58" s="151" t="s">
        <v>309</v>
      </c>
      <c r="AG58" s="151">
        <v>6000</v>
      </c>
    </row>
    <row r="59" spans="27:33" ht="14.25">
      <c r="AA59" s="167" t="s">
        <v>250</v>
      </c>
      <c r="AB59" s="104"/>
      <c r="AD59" s="151" t="s">
        <v>235</v>
      </c>
      <c r="AE59" s="151" t="s">
        <v>279</v>
      </c>
      <c r="AF59" s="151" t="s">
        <v>310</v>
      </c>
      <c r="AG59" s="151">
        <v>5836</v>
      </c>
    </row>
    <row r="60" spans="27:33" ht="14.25">
      <c r="AA60" s="167" t="s">
        <v>251</v>
      </c>
      <c r="AD60" s="151" t="s">
        <v>235</v>
      </c>
      <c r="AE60" s="151" t="s">
        <v>400</v>
      </c>
      <c r="AF60" s="151" t="s">
        <v>416</v>
      </c>
      <c r="AG60" s="151">
        <v>2518</v>
      </c>
    </row>
    <row r="61" spans="27:33" ht="14.25">
      <c r="AA61" s="167" t="s">
        <v>252</v>
      </c>
      <c r="AD61" s="151" t="s">
        <v>235</v>
      </c>
      <c r="AE61" s="151" t="s">
        <v>32</v>
      </c>
      <c r="AF61" s="151" t="s">
        <v>311</v>
      </c>
      <c r="AG61" s="151">
        <v>6000</v>
      </c>
    </row>
    <row r="62" spans="27:33" ht="14.25">
      <c r="AA62" s="167" t="s">
        <v>253</v>
      </c>
      <c r="AD62" s="151" t="s">
        <v>236</v>
      </c>
      <c r="AE62" s="151" t="s">
        <v>279</v>
      </c>
      <c r="AF62" s="151" t="s">
        <v>312</v>
      </c>
      <c r="AG62" s="151">
        <v>6376</v>
      </c>
    </row>
    <row r="63" spans="27:33" ht="14.25">
      <c r="AA63" s="167" t="s">
        <v>254</v>
      </c>
      <c r="AD63" s="151" t="s">
        <v>236</v>
      </c>
      <c r="AE63" s="151" t="s">
        <v>400</v>
      </c>
      <c r="AF63" s="151" t="s">
        <v>417</v>
      </c>
      <c r="AG63" s="151">
        <v>2713</v>
      </c>
    </row>
    <row r="64" spans="27:33" ht="14.25">
      <c r="AA64" s="167" t="s">
        <v>255</v>
      </c>
      <c r="AD64" s="151" t="s">
        <v>236</v>
      </c>
      <c r="AE64" s="151" t="s">
        <v>32</v>
      </c>
      <c r="AF64" s="151" t="s">
        <v>313</v>
      </c>
      <c r="AG64" s="151">
        <v>6000</v>
      </c>
    </row>
    <row r="65" spans="27:33" ht="14.25">
      <c r="AA65" s="167" t="s">
        <v>256</v>
      </c>
      <c r="AD65" s="151" t="s">
        <v>237</v>
      </c>
      <c r="AE65" s="151" t="s">
        <v>279</v>
      </c>
      <c r="AF65" s="151" t="s">
        <v>314</v>
      </c>
      <c r="AG65" s="151">
        <v>1953</v>
      </c>
    </row>
    <row r="66" spans="27:33" ht="14.25">
      <c r="AA66" s="167" t="s">
        <v>257</v>
      </c>
      <c r="AD66" s="151" t="s">
        <v>237</v>
      </c>
      <c r="AE66" s="151" t="s">
        <v>400</v>
      </c>
      <c r="AF66" s="151" t="s">
        <v>418</v>
      </c>
      <c r="AG66" s="151">
        <v>1121</v>
      </c>
    </row>
    <row r="67" spans="27:33" ht="14.25">
      <c r="AA67" s="167" t="s">
        <v>258</v>
      </c>
      <c r="AD67" s="151" t="s">
        <v>237</v>
      </c>
      <c r="AE67" s="151" t="s">
        <v>32</v>
      </c>
      <c r="AF67" s="151" t="s">
        <v>315</v>
      </c>
      <c r="AG67" s="151">
        <v>6000</v>
      </c>
    </row>
    <row r="68" spans="27:33" ht="14.25">
      <c r="AA68" s="167" t="s">
        <v>259</v>
      </c>
      <c r="AD68" s="151" t="s">
        <v>238</v>
      </c>
      <c r="AE68" s="151" t="s">
        <v>279</v>
      </c>
      <c r="AF68" s="151" t="s">
        <v>316</v>
      </c>
      <c r="AG68" s="151">
        <v>4055</v>
      </c>
    </row>
    <row r="69" spans="27:33" ht="14.25">
      <c r="AA69" s="167" t="s">
        <v>260</v>
      </c>
      <c r="AD69" s="151" t="s">
        <v>238</v>
      </c>
      <c r="AE69" s="151" t="s">
        <v>400</v>
      </c>
      <c r="AF69" s="151" t="s">
        <v>419</v>
      </c>
      <c r="AG69" s="151">
        <v>1877</v>
      </c>
    </row>
    <row r="70" spans="27:33" ht="14.25">
      <c r="AA70" s="167" t="s">
        <v>261</v>
      </c>
      <c r="AD70" s="151" t="s">
        <v>238</v>
      </c>
      <c r="AE70" s="151" t="s">
        <v>32</v>
      </c>
      <c r="AF70" s="151" t="s">
        <v>317</v>
      </c>
      <c r="AG70" s="151">
        <v>6000</v>
      </c>
    </row>
    <row r="71" spans="27:33" ht="14.25">
      <c r="AA71" s="167" t="s">
        <v>262</v>
      </c>
      <c r="AD71" s="151" t="s">
        <v>239</v>
      </c>
      <c r="AE71" s="151" t="s">
        <v>279</v>
      </c>
      <c r="AF71" s="151" t="s">
        <v>318</v>
      </c>
      <c r="AG71" s="151">
        <v>2586</v>
      </c>
    </row>
    <row r="72" spans="27:33" ht="14.25">
      <c r="AA72" s="167" t="s">
        <v>263</v>
      </c>
      <c r="AD72" s="151" t="s">
        <v>239</v>
      </c>
      <c r="AE72" s="151" t="s">
        <v>400</v>
      </c>
      <c r="AF72" s="151" t="s">
        <v>420</v>
      </c>
      <c r="AG72" s="151">
        <v>1348</v>
      </c>
    </row>
    <row r="73" spans="27:33" ht="14.25">
      <c r="AA73" s="167" t="s">
        <v>264</v>
      </c>
      <c r="AD73" s="151" t="s">
        <v>239</v>
      </c>
      <c r="AE73" s="151" t="s">
        <v>32</v>
      </c>
      <c r="AF73" s="151" t="s">
        <v>319</v>
      </c>
      <c r="AG73" s="151">
        <v>6000</v>
      </c>
    </row>
    <row r="74" spans="27:33" ht="14.25">
      <c r="AA74" s="167" t="s">
        <v>265</v>
      </c>
      <c r="AD74" s="151" t="s">
        <v>240</v>
      </c>
      <c r="AE74" s="151" t="s">
        <v>279</v>
      </c>
      <c r="AF74" s="151" t="s">
        <v>320</v>
      </c>
      <c r="AG74" s="151">
        <v>7674</v>
      </c>
    </row>
    <row r="75" spans="27:33" ht="28.5">
      <c r="AA75" s="167" t="s">
        <v>266</v>
      </c>
      <c r="AD75" s="151" t="s">
        <v>240</v>
      </c>
      <c r="AE75" s="151" t="s">
        <v>400</v>
      </c>
      <c r="AF75" s="151" t="s">
        <v>421</v>
      </c>
      <c r="AG75" s="151">
        <v>3180</v>
      </c>
    </row>
    <row r="76" spans="27:33" ht="14.25">
      <c r="AA76" s="167" t="s">
        <v>267</v>
      </c>
      <c r="AD76" s="151" t="s">
        <v>240</v>
      </c>
      <c r="AE76" s="151" t="s">
        <v>32</v>
      </c>
      <c r="AF76" s="151" t="s">
        <v>321</v>
      </c>
      <c r="AG76" s="151">
        <v>6000</v>
      </c>
    </row>
    <row r="77" spans="27:33" ht="14.25">
      <c r="AA77" s="167" t="s">
        <v>0</v>
      </c>
      <c r="AD77" s="151" t="s">
        <v>241</v>
      </c>
      <c r="AE77" s="151" t="s">
        <v>279</v>
      </c>
      <c r="AF77" s="151" t="s">
        <v>322</v>
      </c>
      <c r="AG77" s="151">
        <v>7666</v>
      </c>
    </row>
    <row r="78" spans="27:33" ht="14.25">
      <c r="AA78" s="167" t="s">
        <v>268</v>
      </c>
      <c r="AD78" s="151" t="s">
        <v>241</v>
      </c>
      <c r="AE78" s="151" t="s">
        <v>400</v>
      </c>
      <c r="AF78" s="151" t="s">
        <v>422</v>
      </c>
      <c r="AG78" s="151">
        <v>3177</v>
      </c>
    </row>
    <row r="79" spans="27:33" ht="14.25">
      <c r="AA79" s="167" t="s">
        <v>269</v>
      </c>
      <c r="AD79" s="151" t="s">
        <v>241</v>
      </c>
      <c r="AE79" s="151" t="s">
        <v>32</v>
      </c>
      <c r="AF79" s="151" t="s">
        <v>323</v>
      </c>
      <c r="AG79" s="151">
        <v>6000</v>
      </c>
    </row>
    <row r="80" spans="27:33" ht="14.25">
      <c r="AA80" s="167" t="s">
        <v>270</v>
      </c>
      <c r="AD80" s="151" t="s">
        <v>242</v>
      </c>
      <c r="AE80" s="151" t="s">
        <v>279</v>
      </c>
      <c r="AF80" s="151" t="s">
        <v>324</v>
      </c>
      <c r="AG80" s="151">
        <v>2857</v>
      </c>
    </row>
    <row r="81" spans="27:33" ht="14.25">
      <c r="AA81" s="167" t="s">
        <v>271</v>
      </c>
      <c r="AD81" s="151" t="s">
        <v>242</v>
      </c>
      <c r="AE81" s="151" t="s">
        <v>400</v>
      </c>
      <c r="AF81" s="151" t="s">
        <v>423</v>
      </c>
      <c r="AG81" s="151">
        <v>1446</v>
      </c>
    </row>
    <row r="82" spans="27:33" ht="14.25">
      <c r="AA82" s="167" t="s">
        <v>272</v>
      </c>
      <c r="AD82" s="151" t="s">
        <v>242</v>
      </c>
      <c r="AE82" s="151" t="s">
        <v>32</v>
      </c>
      <c r="AF82" s="151" t="s">
        <v>325</v>
      </c>
      <c r="AG82" s="151">
        <v>6000</v>
      </c>
    </row>
    <row r="83" spans="27:33" ht="14.25">
      <c r="AA83" s="167" t="s">
        <v>273</v>
      </c>
      <c r="AD83" s="151" t="s">
        <v>243</v>
      </c>
      <c r="AE83" s="151" t="s">
        <v>279</v>
      </c>
      <c r="AF83" s="151" t="s">
        <v>326</v>
      </c>
      <c r="AG83" s="151">
        <v>4730</v>
      </c>
    </row>
    <row r="84" spans="27:33" ht="14.25">
      <c r="AA84" s="167" t="s">
        <v>274</v>
      </c>
      <c r="AD84" s="151" t="s">
        <v>243</v>
      </c>
      <c r="AE84" s="151" t="s">
        <v>400</v>
      </c>
      <c r="AF84" s="151" t="s">
        <v>424</v>
      </c>
      <c r="AG84" s="151">
        <v>2120</v>
      </c>
    </row>
    <row r="85" spans="27:33" ht="14.25">
      <c r="AA85" s="167" t="s">
        <v>275</v>
      </c>
      <c r="AD85" s="151" t="s">
        <v>243</v>
      </c>
      <c r="AE85" s="151" t="s">
        <v>32</v>
      </c>
      <c r="AF85" s="151" t="s">
        <v>327</v>
      </c>
      <c r="AG85" s="151">
        <v>6000</v>
      </c>
    </row>
    <row r="86" spans="27:33" ht="14.25">
      <c r="AA86" s="167" t="s">
        <v>276</v>
      </c>
      <c r="AD86" s="151" t="s">
        <v>244</v>
      </c>
      <c r="AE86" s="151" t="s">
        <v>279</v>
      </c>
      <c r="AF86" s="151" t="s">
        <v>328</v>
      </c>
      <c r="AG86" s="151">
        <v>6631</v>
      </c>
    </row>
    <row r="87" spans="27:33" ht="14.25">
      <c r="AA87" s="167" t="s">
        <v>277</v>
      </c>
      <c r="AD87" s="151" t="s">
        <v>244</v>
      </c>
      <c r="AE87" s="151" t="s">
        <v>400</v>
      </c>
      <c r="AF87" s="151" t="s">
        <v>425</v>
      </c>
      <c r="AG87" s="151">
        <v>2805</v>
      </c>
    </row>
    <row r="88" spans="27:33" ht="14.25">
      <c r="AA88" s="167" t="s">
        <v>278</v>
      </c>
      <c r="AD88" s="151" t="s">
        <v>244</v>
      </c>
      <c r="AE88" s="151" t="s">
        <v>32</v>
      </c>
      <c r="AF88" s="151" t="s">
        <v>329</v>
      </c>
      <c r="AG88" s="151">
        <v>6000</v>
      </c>
    </row>
    <row r="89" spans="27:33" ht="14.25">
      <c r="AA89" s="167" t="s">
        <v>24</v>
      </c>
      <c r="AD89" s="151" t="s">
        <v>245</v>
      </c>
      <c r="AE89" s="151" t="s">
        <v>279</v>
      </c>
      <c r="AF89" s="151" t="s">
        <v>330</v>
      </c>
      <c r="AG89" s="151">
        <v>4056</v>
      </c>
    </row>
    <row r="90" spans="30:33" ht="12.75">
      <c r="AD90" s="151" t="s">
        <v>245</v>
      </c>
      <c r="AE90" s="151" t="s">
        <v>400</v>
      </c>
      <c r="AF90" s="151" t="s">
        <v>426</v>
      </c>
      <c r="AG90" s="151">
        <v>1878</v>
      </c>
    </row>
    <row r="91" spans="30:33" ht="12.75">
      <c r="AD91" s="151" t="s">
        <v>245</v>
      </c>
      <c r="AE91" s="151" t="s">
        <v>32</v>
      </c>
      <c r="AF91" s="151" t="s">
        <v>331</v>
      </c>
      <c r="AG91" s="151">
        <v>6000</v>
      </c>
    </row>
    <row r="92" spans="27:33" ht="12.75">
      <c r="AA92" s="176" t="s">
        <v>491</v>
      </c>
      <c r="AD92" s="151" t="s">
        <v>246</v>
      </c>
      <c r="AE92" s="151" t="s">
        <v>279</v>
      </c>
      <c r="AF92" s="151" t="s">
        <v>332</v>
      </c>
      <c r="AG92" s="151">
        <v>3748</v>
      </c>
    </row>
    <row r="93" spans="27:33" ht="12.75">
      <c r="AA93" s="177" t="s">
        <v>492</v>
      </c>
      <c r="AD93" s="151" t="s">
        <v>246</v>
      </c>
      <c r="AE93" s="151" t="s">
        <v>400</v>
      </c>
      <c r="AF93" s="151" t="s">
        <v>427</v>
      </c>
      <c r="AG93" s="151">
        <v>1767</v>
      </c>
    </row>
    <row r="94" spans="27:33" ht="12.75">
      <c r="AA94" s="177" t="s">
        <v>493</v>
      </c>
      <c r="AD94" s="151" t="s">
        <v>246</v>
      </c>
      <c r="AE94" s="151" t="s">
        <v>32</v>
      </c>
      <c r="AF94" s="151" t="s">
        <v>333</v>
      </c>
      <c r="AG94" s="151">
        <v>6000</v>
      </c>
    </row>
    <row r="95" spans="27:33" ht="12.75">
      <c r="AA95" s="177" t="s">
        <v>494</v>
      </c>
      <c r="AD95" s="151" t="s">
        <v>247</v>
      </c>
      <c r="AE95" s="151" t="s">
        <v>279</v>
      </c>
      <c r="AF95" s="151" t="s">
        <v>334</v>
      </c>
      <c r="AG95" s="151">
        <v>2857</v>
      </c>
    </row>
    <row r="96" spans="30:33" ht="12.75">
      <c r="AD96" s="151" t="s">
        <v>247</v>
      </c>
      <c r="AE96" s="151" t="s">
        <v>400</v>
      </c>
      <c r="AF96" s="151" t="s">
        <v>428</v>
      </c>
      <c r="AG96" s="151">
        <v>1446</v>
      </c>
    </row>
    <row r="97" spans="30:33" ht="12.75">
      <c r="AD97" s="151" t="s">
        <v>247</v>
      </c>
      <c r="AE97" s="151" t="s">
        <v>32</v>
      </c>
      <c r="AF97" s="151" t="s">
        <v>335</v>
      </c>
      <c r="AG97" s="151">
        <v>6000</v>
      </c>
    </row>
    <row r="98" spans="27:33" ht="12.75">
      <c r="AA98" s="132" t="s">
        <v>497</v>
      </c>
      <c r="AD98" s="151" t="s">
        <v>248</v>
      </c>
      <c r="AE98" s="151" t="s">
        <v>279</v>
      </c>
      <c r="AF98" s="151" t="s">
        <v>336</v>
      </c>
      <c r="AG98" s="151">
        <v>3064</v>
      </c>
    </row>
    <row r="99" spans="27:33" ht="14.25">
      <c r="AA99" s="167" t="s">
        <v>498</v>
      </c>
      <c r="AD99" s="151" t="s">
        <v>248</v>
      </c>
      <c r="AE99" s="151" t="s">
        <v>400</v>
      </c>
      <c r="AF99" s="151" t="s">
        <v>429</v>
      </c>
      <c r="AG99" s="151">
        <v>1521</v>
      </c>
    </row>
    <row r="100" spans="27:33" ht="14.25">
      <c r="AA100" s="167" t="s">
        <v>499</v>
      </c>
      <c r="AD100" s="151" t="s">
        <v>248</v>
      </c>
      <c r="AE100" s="151" t="s">
        <v>32</v>
      </c>
      <c r="AF100" s="151" t="s">
        <v>337</v>
      </c>
      <c r="AG100" s="151">
        <v>6000</v>
      </c>
    </row>
    <row r="101" spans="27:33" ht="14.25">
      <c r="AA101" s="167" t="s">
        <v>500</v>
      </c>
      <c r="AD101" s="151" t="s">
        <v>249</v>
      </c>
      <c r="AE101" s="151" t="s">
        <v>279</v>
      </c>
      <c r="AF101" s="151" t="s">
        <v>338</v>
      </c>
      <c r="AG101" s="151">
        <v>4833</v>
      </c>
    </row>
    <row r="102" spans="27:33" ht="14.25">
      <c r="AA102" s="167" t="s">
        <v>501</v>
      </c>
      <c r="AD102" s="151" t="s">
        <v>249</v>
      </c>
      <c r="AE102" s="151" t="s">
        <v>400</v>
      </c>
      <c r="AF102" s="151" t="s">
        <v>430</v>
      </c>
      <c r="AG102" s="151">
        <v>2157</v>
      </c>
    </row>
    <row r="103" spans="27:33" ht="28.5">
      <c r="AA103" s="167" t="s">
        <v>502</v>
      </c>
      <c r="AD103" s="151" t="s">
        <v>249</v>
      </c>
      <c r="AE103" s="151" t="s">
        <v>32</v>
      </c>
      <c r="AF103" s="151" t="s">
        <v>339</v>
      </c>
      <c r="AG103" s="151">
        <v>6000</v>
      </c>
    </row>
    <row r="104" spans="27:33" ht="14.25">
      <c r="AA104" s="167" t="s">
        <v>503</v>
      </c>
      <c r="AD104" s="151" t="s">
        <v>250</v>
      </c>
      <c r="AE104" s="151" t="s">
        <v>279</v>
      </c>
      <c r="AF104" s="151" t="s">
        <v>340</v>
      </c>
      <c r="AG104" s="151">
        <v>2857</v>
      </c>
    </row>
    <row r="105" spans="27:33" ht="28.5">
      <c r="AA105" s="167" t="s">
        <v>504</v>
      </c>
      <c r="AD105" s="151" t="s">
        <v>250</v>
      </c>
      <c r="AE105" s="151" t="s">
        <v>400</v>
      </c>
      <c r="AF105" s="151" t="s">
        <v>431</v>
      </c>
      <c r="AG105" s="151">
        <v>1446</v>
      </c>
    </row>
    <row r="106" spans="27:33" ht="14.25">
      <c r="AA106" s="167" t="s">
        <v>24</v>
      </c>
      <c r="AD106" s="151" t="s">
        <v>250</v>
      </c>
      <c r="AE106" s="151" t="s">
        <v>32</v>
      </c>
      <c r="AF106" s="151" t="s">
        <v>341</v>
      </c>
      <c r="AG106" s="151">
        <v>6000</v>
      </c>
    </row>
    <row r="107" spans="30:33" ht="12.75">
      <c r="AD107" s="151" t="s">
        <v>251</v>
      </c>
      <c r="AE107" s="151" t="s">
        <v>279</v>
      </c>
      <c r="AF107" s="151" t="s">
        <v>342</v>
      </c>
      <c r="AG107" s="151">
        <v>3748</v>
      </c>
    </row>
    <row r="108" spans="30:33" ht="12.75">
      <c r="AD108" s="151" t="s">
        <v>251</v>
      </c>
      <c r="AE108" s="151" t="s">
        <v>400</v>
      </c>
      <c r="AF108" s="151" t="s">
        <v>432</v>
      </c>
      <c r="AG108" s="151">
        <v>1767</v>
      </c>
    </row>
    <row r="109" spans="30:33" ht="12.75">
      <c r="AD109" s="151" t="s">
        <v>251</v>
      </c>
      <c r="AE109" s="151" t="s">
        <v>32</v>
      </c>
      <c r="AF109" s="151" t="s">
        <v>343</v>
      </c>
      <c r="AG109" s="151">
        <v>6000</v>
      </c>
    </row>
    <row r="110" spans="30:33" ht="12.75">
      <c r="AD110" s="151" t="s">
        <v>252</v>
      </c>
      <c r="AE110" s="151" t="s">
        <v>279</v>
      </c>
      <c r="AF110" s="151" t="s">
        <v>344</v>
      </c>
      <c r="AG110" s="151">
        <v>1954</v>
      </c>
    </row>
    <row r="111" spans="30:33" ht="12.75">
      <c r="AD111" s="151" t="s">
        <v>252</v>
      </c>
      <c r="AE111" s="151" t="s">
        <v>400</v>
      </c>
      <c r="AF111" s="151" t="s">
        <v>433</v>
      </c>
      <c r="AG111" s="151">
        <v>1121</v>
      </c>
    </row>
    <row r="112" spans="30:33" ht="12.75">
      <c r="AD112" s="151" t="s">
        <v>252</v>
      </c>
      <c r="AE112" s="151" t="s">
        <v>32</v>
      </c>
      <c r="AF112" s="151" t="s">
        <v>345</v>
      </c>
      <c r="AG112" s="151">
        <v>6000</v>
      </c>
    </row>
    <row r="113" spans="30:33" ht="12.75">
      <c r="AD113" s="151" t="s">
        <v>253</v>
      </c>
      <c r="AE113" s="151" t="s">
        <v>279</v>
      </c>
      <c r="AF113" s="151" t="s">
        <v>346</v>
      </c>
      <c r="AG113" s="151">
        <v>7665</v>
      </c>
    </row>
    <row r="114" spans="30:33" ht="12.75">
      <c r="AD114" s="151" t="s">
        <v>253</v>
      </c>
      <c r="AE114" s="151" t="s">
        <v>400</v>
      </c>
      <c r="AF114" s="151" t="s">
        <v>434</v>
      </c>
      <c r="AG114" s="151">
        <v>3177</v>
      </c>
    </row>
    <row r="115" spans="30:33" ht="12.75">
      <c r="AD115" s="151" t="s">
        <v>253</v>
      </c>
      <c r="AE115" s="151" t="s">
        <v>32</v>
      </c>
      <c r="AF115" s="151" t="s">
        <v>347</v>
      </c>
      <c r="AG115" s="151">
        <v>6000</v>
      </c>
    </row>
    <row r="116" spans="30:33" ht="12.75">
      <c r="AD116" s="151" t="s">
        <v>254</v>
      </c>
      <c r="AE116" s="151" t="s">
        <v>279</v>
      </c>
      <c r="AF116" s="151" t="s">
        <v>348</v>
      </c>
      <c r="AG116" s="151">
        <v>3748</v>
      </c>
    </row>
    <row r="117" spans="30:33" ht="12.75">
      <c r="AD117" s="151" t="s">
        <v>254</v>
      </c>
      <c r="AE117" s="151" t="s">
        <v>400</v>
      </c>
      <c r="AF117" s="151" t="s">
        <v>435</v>
      </c>
      <c r="AG117" s="151">
        <v>1767</v>
      </c>
    </row>
    <row r="118" spans="30:33" ht="12.75">
      <c r="AD118" s="151" t="s">
        <v>254</v>
      </c>
      <c r="AE118" s="151" t="s">
        <v>32</v>
      </c>
      <c r="AF118" s="151" t="s">
        <v>349</v>
      </c>
      <c r="AG118" s="151">
        <v>6000</v>
      </c>
    </row>
    <row r="119" spans="30:33" ht="12.75">
      <c r="AD119" s="151" t="s">
        <v>255</v>
      </c>
      <c r="AE119" s="151" t="s">
        <v>279</v>
      </c>
      <c r="AF119" s="151" t="s">
        <v>350</v>
      </c>
      <c r="AG119" s="151">
        <v>5840</v>
      </c>
    </row>
    <row r="120" spans="30:33" ht="12.75">
      <c r="AD120" s="151" t="s">
        <v>255</v>
      </c>
      <c r="AE120" s="151" t="s">
        <v>400</v>
      </c>
      <c r="AF120" s="151" t="s">
        <v>436</v>
      </c>
      <c r="AG120" s="151">
        <v>2520</v>
      </c>
    </row>
    <row r="121" spans="30:33" ht="12.75">
      <c r="AD121" s="151" t="s">
        <v>255</v>
      </c>
      <c r="AE121" s="151" t="s">
        <v>32</v>
      </c>
      <c r="AF121" s="151" t="s">
        <v>351</v>
      </c>
      <c r="AG121" s="151">
        <v>6000</v>
      </c>
    </row>
    <row r="122" spans="30:33" ht="12.75">
      <c r="AD122" s="151" t="s">
        <v>256</v>
      </c>
      <c r="AE122" s="151" t="s">
        <v>279</v>
      </c>
      <c r="AF122" s="151" t="s">
        <v>352</v>
      </c>
      <c r="AG122" s="151">
        <v>3748</v>
      </c>
    </row>
    <row r="123" spans="30:33" ht="12.75">
      <c r="AD123" s="151" t="s">
        <v>256</v>
      </c>
      <c r="AE123" s="151" t="s">
        <v>400</v>
      </c>
      <c r="AF123" s="151" t="s">
        <v>437</v>
      </c>
      <c r="AG123" s="151">
        <v>1767</v>
      </c>
    </row>
    <row r="124" spans="30:33" ht="12.75">
      <c r="AD124" s="151" t="s">
        <v>256</v>
      </c>
      <c r="AE124" s="151" t="s">
        <v>32</v>
      </c>
      <c r="AF124" s="151" t="s">
        <v>353</v>
      </c>
      <c r="AG124" s="151">
        <v>6000</v>
      </c>
    </row>
    <row r="125" spans="30:33" ht="12.75">
      <c r="AD125" s="151" t="s">
        <v>257</v>
      </c>
      <c r="AE125" s="151" t="s">
        <v>279</v>
      </c>
      <c r="AF125" s="151" t="s">
        <v>354</v>
      </c>
      <c r="AG125" s="151">
        <v>3748</v>
      </c>
    </row>
    <row r="126" spans="30:33" ht="12.75">
      <c r="AD126" s="151" t="s">
        <v>257</v>
      </c>
      <c r="AE126" s="151" t="s">
        <v>400</v>
      </c>
      <c r="AF126" s="151" t="s">
        <v>438</v>
      </c>
      <c r="AG126" s="151">
        <v>1767</v>
      </c>
    </row>
    <row r="127" spans="30:33" ht="12.75">
      <c r="AD127" s="151" t="s">
        <v>257</v>
      </c>
      <c r="AE127" s="151" t="s">
        <v>32</v>
      </c>
      <c r="AF127" s="151" t="s">
        <v>355</v>
      </c>
      <c r="AG127" s="151">
        <v>6000</v>
      </c>
    </row>
    <row r="128" spans="30:33" ht="12.75">
      <c r="AD128" s="151" t="s">
        <v>258</v>
      </c>
      <c r="AE128" s="151" t="s">
        <v>279</v>
      </c>
      <c r="AF128" s="151" t="s">
        <v>356</v>
      </c>
      <c r="AG128" s="151">
        <v>4368</v>
      </c>
    </row>
    <row r="129" spans="30:33" ht="12.75">
      <c r="AD129" s="151" t="s">
        <v>258</v>
      </c>
      <c r="AE129" s="151" t="s">
        <v>400</v>
      </c>
      <c r="AF129" s="151" t="s">
        <v>439</v>
      </c>
      <c r="AG129" s="151">
        <v>1990</v>
      </c>
    </row>
    <row r="130" spans="30:33" ht="12.75">
      <c r="AD130" s="151" t="s">
        <v>258</v>
      </c>
      <c r="AE130" s="151" t="s">
        <v>32</v>
      </c>
      <c r="AF130" s="151" t="s">
        <v>357</v>
      </c>
      <c r="AG130" s="151">
        <v>6000</v>
      </c>
    </row>
    <row r="131" spans="30:33" ht="12.75">
      <c r="AD131" s="151" t="s">
        <v>259</v>
      </c>
      <c r="AE131" s="151" t="s">
        <v>279</v>
      </c>
      <c r="AF131" s="151" t="s">
        <v>358</v>
      </c>
      <c r="AG131" s="151">
        <v>5477</v>
      </c>
    </row>
    <row r="132" spans="30:33" ht="12.75">
      <c r="AD132" s="151" t="s">
        <v>259</v>
      </c>
      <c r="AE132" s="151" t="s">
        <v>400</v>
      </c>
      <c r="AF132" s="151" t="s">
        <v>440</v>
      </c>
      <c r="AG132" s="151">
        <v>2389</v>
      </c>
    </row>
    <row r="133" spans="30:33" ht="12.75">
      <c r="AD133" s="151" t="s">
        <v>259</v>
      </c>
      <c r="AE133" s="151" t="s">
        <v>32</v>
      </c>
      <c r="AF133" s="151" t="s">
        <v>359</v>
      </c>
      <c r="AG133" s="151">
        <v>6000</v>
      </c>
    </row>
    <row r="134" spans="30:33" ht="12.75">
      <c r="AD134" s="151" t="s">
        <v>260</v>
      </c>
      <c r="AE134" s="151" t="s">
        <v>279</v>
      </c>
      <c r="AF134" s="151" t="s">
        <v>360</v>
      </c>
      <c r="AG134" s="151">
        <v>2586</v>
      </c>
    </row>
    <row r="135" spans="30:33" ht="12.75">
      <c r="AD135" s="151" t="s">
        <v>260</v>
      </c>
      <c r="AE135" s="151" t="s">
        <v>400</v>
      </c>
      <c r="AF135" s="151" t="s">
        <v>441</v>
      </c>
      <c r="AG135" s="151">
        <v>1348</v>
      </c>
    </row>
    <row r="136" spans="30:33" ht="12.75">
      <c r="AD136" s="151" t="s">
        <v>260</v>
      </c>
      <c r="AE136" s="151" t="s">
        <v>32</v>
      </c>
      <c r="AF136" s="151" t="s">
        <v>361</v>
      </c>
      <c r="AG136" s="151">
        <v>6000</v>
      </c>
    </row>
    <row r="137" spans="30:33" ht="12.75">
      <c r="AD137" s="151" t="s">
        <v>261</v>
      </c>
      <c r="AE137" s="151" t="s">
        <v>279</v>
      </c>
      <c r="AF137" s="151" t="s">
        <v>362</v>
      </c>
      <c r="AG137" s="151">
        <v>7665</v>
      </c>
    </row>
    <row r="138" spans="30:33" ht="12.75">
      <c r="AD138" s="151" t="s">
        <v>261</v>
      </c>
      <c r="AE138" s="151" t="s">
        <v>400</v>
      </c>
      <c r="AF138" s="151" t="s">
        <v>442</v>
      </c>
      <c r="AG138" s="151">
        <v>3177</v>
      </c>
    </row>
    <row r="139" spans="30:33" ht="12.75">
      <c r="AD139" s="151" t="s">
        <v>261</v>
      </c>
      <c r="AE139" s="151" t="s">
        <v>32</v>
      </c>
      <c r="AF139" s="151" t="s">
        <v>363</v>
      </c>
      <c r="AG139" s="151">
        <v>6000</v>
      </c>
    </row>
    <row r="140" spans="30:33" ht="12.75">
      <c r="AD140" s="151" t="s">
        <v>262</v>
      </c>
      <c r="AE140" s="151" t="s">
        <v>279</v>
      </c>
      <c r="AF140" s="151" t="s">
        <v>364</v>
      </c>
      <c r="AG140" s="151">
        <v>3748</v>
      </c>
    </row>
    <row r="141" spans="30:33" ht="12.75">
      <c r="AD141" s="151" t="s">
        <v>262</v>
      </c>
      <c r="AE141" s="151" t="s">
        <v>400</v>
      </c>
      <c r="AF141" s="151" t="s">
        <v>443</v>
      </c>
      <c r="AG141" s="151">
        <v>1767</v>
      </c>
    </row>
    <row r="142" spans="30:33" ht="12.75">
      <c r="AD142" s="151" t="s">
        <v>262</v>
      </c>
      <c r="AE142" s="151" t="s">
        <v>32</v>
      </c>
      <c r="AF142" s="151" t="s">
        <v>365</v>
      </c>
      <c r="AG142" s="151">
        <v>6000</v>
      </c>
    </row>
    <row r="143" spans="30:33" ht="12.75">
      <c r="AD143" s="151" t="s">
        <v>263</v>
      </c>
      <c r="AE143" s="151" t="s">
        <v>279</v>
      </c>
      <c r="AF143" s="151" t="s">
        <v>366</v>
      </c>
      <c r="AG143" s="151">
        <v>1949</v>
      </c>
    </row>
    <row r="144" spans="30:33" ht="12.75">
      <c r="AD144" s="151" t="s">
        <v>263</v>
      </c>
      <c r="AE144" s="151" t="s">
        <v>400</v>
      </c>
      <c r="AF144" s="151" t="s">
        <v>444</v>
      </c>
      <c r="AG144" s="151">
        <v>1119</v>
      </c>
    </row>
    <row r="145" spans="30:33" ht="12.75">
      <c r="AD145" s="151" t="s">
        <v>263</v>
      </c>
      <c r="AE145" s="151" t="s">
        <v>32</v>
      </c>
      <c r="AF145" s="151" t="s">
        <v>367</v>
      </c>
      <c r="AG145" s="151">
        <v>6000</v>
      </c>
    </row>
    <row r="146" spans="30:33" ht="12.75">
      <c r="AD146" s="151" t="s">
        <v>264</v>
      </c>
      <c r="AE146" s="151" t="s">
        <v>279</v>
      </c>
      <c r="AF146" s="151" t="s">
        <v>368</v>
      </c>
      <c r="AG146" s="151">
        <v>2602</v>
      </c>
    </row>
    <row r="147" spans="30:33" ht="12.75">
      <c r="AD147" s="151" t="s">
        <v>264</v>
      </c>
      <c r="AE147" s="151" t="s">
        <v>400</v>
      </c>
      <c r="AF147" s="151" t="s">
        <v>445</v>
      </c>
      <c r="AG147" s="151">
        <v>1354</v>
      </c>
    </row>
    <row r="148" spans="30:33" ht="12.75">
      <c r="AD148" s="151" t="s">
        <v>264</v>
      </c>
      <c r="AE148" s="151" t="s">
        <v>32</v>
      </c>
      <c r="AF148" s="151" t="s">
        <v>369</v>
      </c>
      <c r="AG148" s="151">
        <v>6000</v>
      </c>
    </row>
    <row r="149" spans="30:33" ht="12.75">
      <c r="AD149" s="151" t="s">
        <v>265</v>
      </c>
      <c r="AE149" s="151" t="s">
        <v>279</v>
      </c>
      <c r="AF149" s="151" t="s">
        <v>370</v>
      </c>
      <c r="AG149" s="151">
        <v>1955</v>
      </c>
    </row>
    <row r="150" spans="30:33" ht="12.75">
      <c r="AD150" s="151" t="s">
        <v>265</v>
      </c>
      <c r="AE150" s="151" t="s">
        <v>400</v>
      </c>
      <c r="AF150" s="151" t="s">
        <v>446</v>
      </c>
      <c r="AG150" s="151">
        <v>1121</v>
      </c>
    </row>
    <row r="151" spans="30:33" ht="12.75">
      <c r="AD151" s="151" t="s">
        <v>265</v>
      </c>
      <c r="AE151" s="151" t="s">
        <v>32</v>
      </c>
      <c r="AF151" s="151" t="s">
        <v>371</v>
      </c>
      <c r="AG151" s="151">
        <v>6000</v>
      </c>
    </row>
    <row r="152" spans="30:33" ht="12.75">
      <c r="AD152" s="151" t="s">
        <v>266</v>
      </c>
      <c r="AE152" s="151" t="s">
        <v>279</v>
      </c>
      <c r="AF152" s="151" t="s">
        <v>372</v>
      </c>
      <c r="AG152" s="151">
        <v>3066</v>
      </c>
    </row>
    <row r="153" spans="30:33" ht="12.75">
      <c r="AD153" s="151" t="s">
        <v>266</v>
      </c>
      <c r="AE153" s="151" t="s">
        <v>400</v>
      </c>
      <c r="AF153" s="151" t="s">
        <v>447</v>
      </c>
      <c r="AG153" s="151">
        <v>1521</v>
      </c>
    </row>
    <row r="154" spans="30:33" ht="12.75">
      <c r="AD154" s="151" t="s">
        <v>266</v>
      </c>
      <c r="AE154" s="151" t="s">
        <v>32</v>
      </c>
      <c r="AF154" s="151" t="s">
        <v>373</v>
      </c>
      <c r="AG154" s="151">
        <v>6000</v>
      </c>
    </row>
    <row r="155" spans="30:33" ht="12.75">
      <c r="AD155" s="151" t="s">
        <v>267</v>
      </c>
      <c r="AE155" s="151" t="s">
        <v>279</v>
      </c>
      <c r="AF155" s="151" t="s">
        <v>374</v>
      </c>
      <c r="AG155" s="151">
        <v>4182</v>
      </c>
    </row>
    <row r="156" spans="30:33" ht="12.75">
      <c r="AD156" s="151" t="s">
        <v>267</v>
      </c>
      <c r="AE156" s="151" t="s">
        <v>400</v>
      </c>
      <c r="AF156" s="151" t="s">
        <v>448</v>
      </c>
      <c r="AG156" s="151">
        <v>1923</v>
      </c>
    </row>
    <row r="157" spans="30:33" ht="12.75">
      <c r="AD157" s="151" t="s">
        <v>267</v>
      </c>
      <c r="AE157" s="151" t="s">
        <v>32</v>
      </c>
      <c r="AF157" s="151" t="s">
        <v>375</v>
      </c>
      <c r="AG157" s="151">
        <v>6000</v>
      </c>
    </row>
    <row r="158" spans="30:33" ht="12.75">
      <c r="AD158" s="151" t="s">
        <v>0</v>
      </c>
      <c r="AE158" s="151" t="s">
        <v>279</v>
      </c>
      <c r="AF158" s="151" t="s">
        <v>376</v>
      </c>
      <c r="AG158" s="151">
        <v>4057</v>
      </c>
    </row>
    <row r="159" spans="30:33" ht="12.75">
      <c r="AD159" s="151" t="s">
        <v>0</v>
      </c>
      <c r="AE159" s="151" t="s">
        <v>400</v>
      </c>
      <c r="AF159" s="151" t="s">
        <v>449</v>
      </c>
      <c r="AG159" s="151">
        <v>1878</v>
      </c>
    </row>
    <row r="160" spans="30:33" ht="12.75">
      <c r="AD160" s="151" t="s">
        <v>0</v>
      </c>
      <c r="AE160" s="151" t="s">
        <v>32</v>
      </c>
      <c r="AF160" s="151" t="s">
        <v>377</v>
      </c>
      <c r="AG160" s="151">
        <v>6000</v>
      </c>
    </row>
    <row r="161" spans="30:33" ht="12.75">
      <c r="AD161" s="151" t="s">
        <v>268</v>
      </c>
      <c r="AE161" s="151" t="s">
        <v>279</v>
      </c>
      <c r="AF161" s="151" t="s">
        <v>378</v>
      </c>
      <c r="AG161" s="151">
        <v>2187</v>
      </c>
    </row>
    <row r="162" spans="30:33" ht="12.75">
      <c r="AD162" s="151" t="s">
        <v>268</v>
      </c>
      <c r="AE162" s="151" t="s">
        <v>400</v>
      </c>
      <c r="AF162" s="151" t="s">
        <v>450</v>
      </c>
      <c r="AG162" s="151">
        <v>1205</v>
      </c>
    </row>
    <row r="163" spans="30:33" ht="12.75">
      <c r="AD163" s="151" t="s">
        <v>268</v>
      </c>
      <c r="AE163" s="151" t="s">
        <v>32</v>
      </c>
      <c r="AF163" s="151" t="s">
        <v>379</v>
      </c>
      <c r="AG163" s="151">
        <v>6000</v>
      </c>
    </row>
    <row r="164" spans="30:33" ht="12.75">
      <c r="AD164" s="151" t="s">
        <v>269</v>
      </c>
      <c r="AE164" s="151" t="s">
        <v>279</v>
      </c>
      <c r="AF164" s="151" t="s">
        <v>380</v>
      </c>
      <c r="AG164" s="151">
        <v>2187</v>
      </c>
    </row>
    <row r="165" spans="30:33" ht="12.75">
      <c r="AD165" s="151" t="s">
        <v>269</v>
      </c>
      <c r="AE165" s="151" t="s">
        <v>400</v>
      </c>
      <c r="AF165" s="151" t="s">
        <v>451</v>
      </c>
      <c r="AG165" s="151">
        <v>1205</v>
      </c>
    </row>
    <row r="166" spans="30:33" ht="12.75">
      <c r="AD166" s="151" t="s">
        <v>269</v>
      </c>
      <c r="AE166" s="151" t="s">
        <v>32</v>
      </c>
      <c r="AF166" s="151" t="s">
        <v>381</v>
      </c>
      <c r="AG166" s="151">
        <v>6000</v>
      </c>
    </row>
    <row r="167" spans="30:33" ht="12.75">
      <c r="AD167" s="151" t="s">
        <v>270</v>
      </c>
      <c r="AE167" s="151" t="s">
        <v>279</v>
      </c>
      <c r="AF167" s="151" t="s">
        <v>382</v>
      </c>
      <c r="AG167" s="151">
        <v>2187</v>
      </c>
    </row>
    <row r="168" spans="30:33" ht="12.75">
      <c r="AD168" s="151" t="s">
        <v>270</v>
      </c>
      <c r="AE168" s="151" t="s">
        <v>400</v>
      </c>
      <c r="AF168" s="151" t="s">
        <v>452</v>
      </c>
      <c r="AG168" s="151">
        <v>1205</v>
      </c>
    </row>
    <row r="169" spans="30:33" ht="12.75">
      <c r="AD169" s="151" t="s">
        <v>270</v>
      </c>
      <c r="AE169" s="151" t="s">
        <v>32</v>
      </c>
      <c r="AF169" s="151" t="s">
        <v>383</v>
      </c>
      <c r="AG169" s="151">
        <v>6000</v>
      </c>
    </row>
    <row r="170" spans="30:33" ht="12.75">
      <c r="AD170" s="151" t="s">
        <v>271</v>
      </c>
      <c r="AE170" s="151" t="s">
        <v>279</v>
      </c>
      <c r="AF170" s="151" t="s">
        <v>384</v>
      </c>
      <c r="AG170" s="151">
        <v>2187</v>
      </c>
    </row>
    <row r="171" spans="30:33" ht="12.75">
      <c r="AD171" s="151" t="s">
        <v>271</v>
      </c>
      <c r="AE171" s="151" t="s">
        <v>400</v>
      </c>
      <c r="AF171" s="151" t="s">
        <v>453</v>
      </c>
      <c r="AG171" s="151">
        <v>1205</v>
      </c>
    </row>
    <row r="172" spans="30:33" ht="12.75">
      <c r="AD172" s="151" t="s">
        <v>271</v>
      </c>
      <c r="AE172" s="151" t="s">
        <v>32</v>
      </c>
      <c r="AF172" s="151" t="s">
        <v>385</v>
      </c>
      <c r="AG172" s="151">
        <v>6000</v>
      </c>
    </row>
    <row r="173" spans="30:33" ht="12.75">
      <c r="AD173" s="151" t="s">
        <v>272</v>
      </c>
      <c r="AE173" s="151" t="s">
        <v>279</v>
      </c>
      <c r="AF173" s="151" t="s">
        <v>386</v>
      </c>
      <c r="AG173" s="151">
        <v>3750</v>
      </c>
    </row>
    <row r="174" spans="30:33" ht="12.75">
      <c r="AD174" s="151" t="s">
        <v>272</v>
      </c>
      <c r="AE174" s="151" t="s">
        <v>400</v>
      </c>
      <c r="AF174" s="151" t="s">
        <v>454</v>
      </c>
      <c r="AG174" s="151">
        <v>1768</v>
      </c>
    </row>
    <row r="175" spans="30:33" ht="12.75">
      <c r="AD175" s="151" t="s">
        <v>272</v>
      </c>
      <c r="AE175" s="151" t="s">
        <v>32</v>
      </c>
      <c r="AF175" s="151" t="s">
        <v>387</v>
      </c>
      <c r="AG175" s="151">
        <v>6000</v>
      </c>
    </row>
    <row r="176" spans="30:33" ht="12.75">
      <c r="AD176" s="151" t="s">
        <v>273</v>
      </c>
      <c r="AE176" s="151" t="s">
        <v>279</v>
      </c>
      <c r="AF176" s="151" t="s">
        <v>388</v>
      </c>
      <c r="AG176" s="151">
        <v>1954</v>
      </c>
    </row>
    <row r="177" spans="30:33" ht="12.75">
      <c r="AD177" s="151" t="s">
        <v>273</v>
      </c>
      <c r="AE177" s="151" t="s">
        <v>400</v>
      </c>
      <c r="AF177" s="151" t="s">
        <v>455</v>
      </c>
      <c r="AG177" s="151">
        <v>1121</v>
      </c>
    </row>
    <row r="178" spans="30:33" ht="12.75">
      <c r="AD178" s="151" t="s">
        <v>273</v>
      </c>
      <c r="AE178" s="151" t="s">
        <v>32</v>
      </c>
      <c r="AF178" s="151" t="s">
        <v>389</v>
      </c>
      <c r="AG178" s="151">
        <v>6000</v>
      </c>
    </row>
    <row r="179" spans="30:33" ht="12.75">
      <c r="AD179" s="151" t="s">
        <v>274</v>
      </c>
      <c r="AE179" s="151" t="s">
        <v>279</v>
      </c>
      <c r="AF179" s="151" t="s">
        <v>390</v>
      </c>
      <c r="AG179" s="151">
        <v>3748</v>
      </c>
    </row>
    <row r="180" spans="30:33" ht="12.75">
      <c r="AD180" s="151" t="s">
        <v>274</v>
      </c>
      <c r="AE180" s="151" t="s">
        <v>400</v>
      </c>
      <c r="AF180" s="151" t="s">
        <v>456</v>
      </c>
      <c r="AG180" s="151">
        <v>1767</v>
      </c>
    </row>
    <row r="181" spans="30:33" ht="12.75">
      <c r="AD181" s="151" t="s">
        <v>274</v>
      </c>
      <c r="AE181" s="151" t="s">
        <v>32</v>
      </c>
      <c r="AF181" s="151" t="s">
        <v>391</v>
      </c>
      <c r="AG181" s="151">
        <v>6000</v>
      </c>
    </row>
    <row r="182" spans="30:33" ht="12.75">
      <c r="AD182" s="151" t="s">
        <v>275</v>
      </c>
      <c r="AE182" s="151" t="s">
        <v>279</v>
      </c>
      <c r="AF182" s="151" t="s">
        <v>392</v>
      </c>
      <c r="AG182" s="151">
        <v>6456</v>
      </c>
    </row>
    <row r="183" spans="30:33" ht="12.75">
      <c r="AD183" s="151" t="s">
        <v>275</v>
      </c>
      <c r="AE183" s="151" t="s">
        <v>400</v>
      </c>
      <c r="AF183" s="151" t="s">
        <v>457</v>
      </c>
      <c r="AG183" s="151">
        <v>2742</v>
      </c>
    </row>
    <row r="184" spans="30:33" ht="12.75">
      <c r="AD184" s="151" t="s">
        <v>275</v>
      </c>
      <c r="AE184" s="151" t="s">
        <v>32</v>
      </c>
      <c r="AF184" s="151" t="s">
        <v>393</v>
      </c>
      <c r="AG184" s="151">
        <v>6000</v>
      </c>
    </row>
    <row r="185" spans="30:33" ht="12.75">
      <c r="AD185" s="151" t="s">
        <v>276</v>
      </c>
      <c r="AE185" s="151" t="s">
        <v>279</v>
      </c>
      <c r="AF185" s="151" t="s">
        <v>394</v>
      </c>
      <c r="AG185" s="151">
        <v>2602</v>
      </c>
    </row>
    <row r="186" spans="30:33" ht="12.75">
      <c r="AD186" s="151" t="s">
        <v>276</v>
      </c>
      <c r="AE186" s="151" t="s">
        <v>400</v>
      </c>
      <c r="AF186" s="151" t="s">
        <v>458</v>
      </c>
      <c r="AG186" s="151">
        <v>1354</v>
      </c>
    </row>
    <row r="187" spans="30:33" ht="12.75">
      <c r="AD187" s="151" t="s">
        <v>276</v>
      </c>
      <c r="AE187" s="151" t="s">
        <v>32</v>
      </c>
      <c r="AF187" s="151" t="s">
        <v>395</v>
      </c>
      <c r="AG187" s="151">
        <v>6000</v>
      </c>
    </row>
    <row r="188" spans="30:33" ht="12.75">
      <c r="AD188" s="151" t="s">
        <v>277</v>
      </c>
      <c r="AE188" s="151" t="s">
        <v>279</v>
      </c>
      <c r="AF188" s="151" t="s">
        <v>396</v>
      </c>
      <c r="AG188" s="151">
        <v>6631</v>
      </c>
    </row>
    <row r="189" spans="30:33" ht="12.75">
      <c r="AD189" s="151" t="s">
        <v>277</v>
      </c>
      <c r="AE189" s="151" t="s">
        <v>400</v>
      </c>
      <c r="AF189" s="151" t="s">
        <v>459</v>
      </c>
      <c r="AG189" s="151">
        <v>2805</v>
      </c>
    </row>
    <row r="190" spans="30:33" ht="12.75">
      <c r="AD190" s="151" t="s">
        <v>277</v>
      </c>
      <c r="AE190" s="151" t="s">
        <v>32</v>
      </c>
      <c r="AF190" s="151" t="s">
        <v>397</v>
      </c>
      <c r="AG190" s="151">
        <v>6000</v>
      </c>
    </row>
    <row r="191" spans="30:33" ht="12.75">
      <c r="AD191" s="151" t="s">
        <v>278</v>
      </c>
      <c r="AE191" s="151" t="s">
        <v>279</v>
      </c>
      <c r="AF191" s="151" t="s">
        <v>398</v>
      </c>
      <c r="AG191" s="151">
        <v>3750</v>
      </c>
    </row>
    <row r="192" spans="30:33" ht="12.75">
      <c r="AD192" s="151" t="s">
        <v>278</v>
      </c>
      <c r="AE192" s="151" t="s">
        <v>400</v>
      </c>
      <c r="AF192" s="151" t="s">
        <v>460</v>
      </c>
      <c r="AG192" s="151">
        <v>1768</v>
      </c>
    </row>
    <row r="193" spans="30:33" ht="12.75">
      <c r="AD193" s="151" t="s">
        <v>278</v>
      </c>
      <c r="AE193" s="151" t="s">
        <v>32</v>
      </c>
      <c r="AF193" s="151" t="s">
        <v>399</v>
      </c>
      <c r="AG193" s="151">
        <v>6000</v>
      </c>
    </row>
    <row r="194" spans="30:33" ht="12.75">
      <c r="AD194" s="151" t="s">
        <v>24</v>
      </c>
      <c r="AE194" s="151" t="s">
        <v>279</v>
      </c>
      <c r="AF194" s="151" t="s">
        <v>466</v>
      </c>
      <c r="AG194" s="151">
        <v>3985</v>
      </c>
    </row>
    <row r="195" spans="30:33" ht="12.75">
      <c r="AD195" s="151" t="s">
        <v>24</v>
      </c>
      <c r="AE195" s="151" t="s">
        <v>400</v>
      </c>
      <c r="AF195" s="151" t="s">
        <v>467</v>
      </c>
      <c r="AG195" s="151">
        <v>1852</v>
      </c>
    </row>
    <row r="196" spans="30:33" ht="12.75">
      <c r="AD196" s="151" t="s">
        <v>24</v>
      </c>
      <c r="AE196" s="151" t="s">
        <v>32</v>
      </c>
      <c r="AF196" s="151" t="s">
        <v>468</v>
      </c>
      <c r="AG196" s="151">
        <v>6000</v>
      </c>
    </row>
  </sheetData>
  <sheetProtection/>
  <mergeCells count="36">
    <mergeCell ref="A28:C28"/>
    <mergeCell ref="A29:C29"/>
    <mergeCell ref="R11:R12"/>
    <mergeCell ref="S11:S12"/>
    <mergeCell ref="T11:T12"/>
    <mergeCell ref="U11:U12"/>
    <mergeCell ref="G10:G12"/>
    <mergeCell ref="H10:H12"/>
    <mergeCell ref="I10:I12"/>
    <mergeCell ref="J10:J12"/>
    <mergeCell ref="V11:V12"/>
    <mergeCell ref="W11:W12"/>
    <mergeCell ref="M10:M12"/>
    <mergeCell ref="N10:Q10"/>
    <mergeCell ref="N11:N12"/>
    <mergeCell ref="O11:O12"/>
    <mergeCell ref="P11:P12"/>
    <mergeCell ref="Q11:Q12"/>
    <mergeCell ref="K10:K12"/>
    <mergeCell ref="L10:L12"/>
    <mergeCell ref="C5:E5"/>
    <mergeCell ref="K5:M5"/>
    <mergeCell ref="C6:E6"/>
    <mergeCell ref="K6:M6"/>
    <mergeCell ref="A10:A12"/>
    <mergeCell ref="B10:B12"/>
    <mergeCell ref="C10:C12"/>
    <mergeCell ref="D10:D12"/>
    <mergeCell ref="E10:E12"/>
    <mergeCell ref="F10:F12"/>
    <mergeCell ref="C2:E2"/>
    <mergeCell ref="K2:M2"/>
    <mergeCell ref="C3:E3"/>
    <mergeCell ref="K3:M3"/>
    <mergeCell ref="C4:E4"/>
    <mergeCell ref="K4:M4"/>
  </mergeCells>
  <conditionalFormatting sqref="E17:E24">
    <cfRule type="cellIs" priority="5" dxfId="9" operator="notEqual" stopIfTrue="1">
      <formula>0.75</formula>
    </cfRule>
  </conditionalFormatting>
  <conditionalFormatting sqref="D28:D29 V25:W25 G15:G24 P15:W24">
    <cfRule type="containsErrors" priority="3" dxfId="10" stopIfTrue="1">
      <formula>ISERROR(D15)</formula>
    </cfRule>
  </conditionalFormatting>
  <conditionalFormatting sqref="E15">
    <cfRule type="cellIs" priority="2" dxfId="9" operator="notEqual" stopIfTrue="1">
      <formula>0.75</formula>
    </cfRule>
  </conditionalFormatting>
  <conditionalFormatting sqref="E16">
    <cfRule type="cellIs" priority="1" dxfId="9" operator="notEqual" stopIfTrue="1">
      <formula>0.75</formula>
    </cfRule>
  </conditionalFormatting>
  <dataValidations count="10">
    <dataValidation type="list" allowBlank="1" showInputMessage="1" showErrorMessage="1" sqref="F15:F24">
      <formula1>"Single,Duplex"</formula1>
    </dataValidation>
    <dataValidation type="list" allowBlank="1" showInputMessage="1" showErrorMessage="1" sqref="K13:K24">
      <formula1>"1200,1800,3600"</formula1>
    </dataValidation>
    <dataValidation type="list" allowBlank="1" showInputMessage="1" showErrorMessage="1" sqref="L13:L24">
      <formula1>"TEFC,ODP"</formula1>
    </dataValidation>
    <dataValidation type="list" allowBlank="1" showInputMessage="1" showErrorMessage="1" sqref="N15:N24">
      <formula1>"Yes,No"</formula1>
    </dataValidation>
    <dataValidation type="list" allowBlank="1" showInputMessage="1" showErrorMessage="1" sqref="C5">
      <formula1>$AA$14:$AA$20</formula1>
    </dataValidation>
    <dataValidation type="list" allowBlank="1" showInputMessage="1" showErrorMessage="1" sqref="C17:C24">
      <formula1>$AA$24:$AA$26</formula1>
    </dataValidation>
    <dataValidation type="list" allowBlank="1" showInputMessage="1" showErrorMessage="1" sqref="C4:E4">
      <formula1>$AA$29:$AA$89</formula1>
    </dataValidation>
    <dataValidation type="list" allowBlank="1" showInputMessage="1" showErrorMessage="1" sqref="O15:O24">
      <formula1>$AK$14:$AK$21</formula1>
    </dataValidation>
    <dataValidation type="list" allowBlank="1" showInputMessage="1" showErrorMessage="1" sqref="K6:M6">
      <formula1>$AA$93:$AA$95</formula1>
    </dataValidation>
    <dataValidation type="list" allowBlank="1" showInputMessage="1" showErrorMessage="1" sqref="C15:C16">
      <formula1>$Y$14:$Y$16</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C73"/>
  <sheetViews>
    <sheetView zoomScale="70" zoomScaleNormal="70" zoomScaleSheetLayoutView="100" zoomScalePageLayoutView="0" workbookViewId="0" topLeftCell="A1">
      <selection activeCell="H15" sqref="H15"/>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8" width="9.140625" style="2" customWidth="1"/>
    <col min="29" max="29" width="32.140625" style="2" bestFit="1" customWidth="1"/>
    <col min="30" max="16384" width="9.140625" style="2" customWidth="1"/>
  </cols>
  <sheetData>
    <row r="1" spans="1:23" ht="62.25" customHeight="1">
      <c r="A1" s="1" t="s">
        <v>219</v>
      </c>
      <c r="D1" s="3"/>
      <c r="E1" s="3"/>
      <c r="F1" s="3"/>
      <c r="G1" s="3"/>
      <c r="H1" s="3"/>
      <c r="I1" s="3"/>
      <c r="J1" s="6"/>
      <c r="K1" s="7"/>
      <c r="L1" s="7"/>
      <c r="N1" s="7"/>
      <c r="O1" s="7"/>
      <c r="P1" s="7"/>
      <c r="Q1" s="4"/>
      <c r="R1" s="4"/>
      <c r="S1" s="4"/>
      <c r="T1" s="4"/>
      <c r="U1" s="4"/>
      <c r="V1" s="4"/>
      <c r="W1" s="5"/>
    </row>
    <row r="2" spans="1:23" ht="24.75" customHeight="1" thickBot="1">
      <c r="A2" s="13" t="s">
        <v>34</v>
      </c>
      <c r="B2" s="12"/>
      <c r="C2" s="283"/>
      <c r="D2" s="283"/>
      <c r="E2" s="283"/>
      <c r="F2" s="39"/>
      <c r="G2" s="7"/>
      <c r="H2" s="13" t="s">
        <v>1</v>
      </c>
      <c r="I2" s="15"/>
      <c r="J2" s="16"/>
      <c r="K2" s="266"/>
      <c r="L2" s="266"/>
      <c r="M2" s="266"/>
      <c r="N2" s="21"/>
      <c r="O2" s="21"/>
      <c r="P2" s="21"/>
      <c r="U2" s="4"/>
      <c r="V2" s="4"/>
      <c r="W2" s="4"/>
    </row>
    <row r="3" spans="1:23" ht="24.75" customHeight="1" thickBot="1">
      <c r="A3" s="35" t="s">
        <v>35</v>
      </c>
      <c r="B3" s="12"/>
      <c r="C3" s="284"/>
      <c r="D3" s="284"/>
      <c r="E3" s="284"/>
      <c r="F3" s="39"/>
      <c r="G3" s="7"/>
      <c r="H3" s="17" t="s">
        <v>2</v>
      </c>
      <c r="I3" s="18"/>
      <c r="J3" s="18"/>
      <c r="K3" s="266"/>
      <c r="L3" s="266"/>
      <c r="M3" s="266"/>
      <c r="N3" s="21"/>
      <c r="O3" s="21"/>
      <c r="P3" s="21"/>
      <c r="U3" s="4"/>
      <c r="V3" s="4"/>
      <c r="W3" s="4"/>
    </row>
    <row r="4" spans="1:23" ht="24.75" customHeight="1" thickBot="1">
      <c r="A4" s="35" t="s">
        <v>36</v>
      </c>
      <c r="B4" s="12"/>
      <c r="C4" s="284"/>
      <c r="D4" s="284"/>
      <c r="E4" s="284"/>
      <c r="F4" s="39"/>
      <c r="G4" s="7"/>
      <c r="H4" s="17" t="s">
        <v>3</v>
      </c>
      <c r="I4" s="19"/>
      <c r="J4" s="19"/>
      <c r="K4" s="266"/>
      <c r="L4" s="266"/>
      <c r="M4" s="266"/>
      <c r="N4" s="21"/>
      <c r="O4" s="21"/>
      <c r="P4" s="21"/>
      <c r="U4" s="4"/>
      <c r="V4" s="4"/>
      <c r="W4" s="4"/>
    </row>
    <row r="5" spans="1:21" ht="24.75" customHeight="1" thickBot="1">
      <c r="A5" s="36" t="s">
        <v>56</v>
      </c>
      <c r="B5" s="12"/>
      <c r="C5" s="284"/>
      <c r="D5" s="284"/>
      <c r="E5" s="284"/>
      <c r="F5" s="39"/>
      <c r="G5" s="8"/>
      <c r="H5" s="17" t="s">
        <v>4</v>
      </c>
      <c r="I5" s="19"/>
      <c r="J5" s="19"/>
      <c r="K5" s="266"/>
      <c r="L5" s="266"/>
      <c r="M5" s="266"/>
      <c r="N5" s="21"/>
      <c r="O5" s="21"/>
      <c r="P5" s="21"/>
      <c r="U5" s="4"/>
    </row>
    <row r="6" spans="1:21" ht="24.75" customHeight="1" thickBot="1">
      <c r="A6" s="36" t="s">
        <v>129</v>
      </c>
      <c r="B6" s="12"/>
      <c r="C6" s="284"/>
      <c r="D6" s="284"/>
      <c r="E6" s="284"/>
      <c r="F6" s="8"/>
      <c r="G6" s="8"/>
      <c r="H6" s="17" t="s">
        <v>158</v>
      </c>
      <c r="I6" s="19"/>
      <c r="J6" s="19"/>
      <c r="K6" s="266"/>
      <c r="L6" s="266"/>
      <c r="M6" s="266"/>
      <c r="N6" s="9"/>
      <c r="O6" s="9"/>
      <c r="P6" s="9"/>
      <c r="Q6" s="8"/>
      <c r="R6" s="8"/>
      <c r="S6" s="8"/>
      <c r="T6" s="8"/>
      <c r="U6" s="4"/>
    </row>
    <row r="7" spans="4:21" ht="18.75" customHeight="1">
      <c r="D7" s="9"/>
      <c r="E7" s="8"/>
      <c r="F7" s="8"/>
      <c r="G7" s="8"/>
      <c r="H7" s="8"/>
      <c r="I7" s="8"/>
      <c r="J7" s="4"/>
      <c r="L7" s="11"/>
      <c r="N7" s="11"/>
      <c r="O7" s="11"/>
      <c r="P7" s="11"/>
      <c r="Q7" s="11"/>
      <c r="R7" s="11"/>
      <c r="S7" s="11"/>
      <c r="T7" s="11"/>
      <c r="U7" s="14"/>
    </row>
    <row r="8" ht="21.75" customHeight="1"/>
    <row r="9" ht="21.75" customHeight="1"/>
    <row r="10" spans="1:4" ht="21.75" customHeight="1" thickBot="1">
      <c r="A10" s="20" t="s">
        <v>22</v>
      </c>
      <c r="B10" s="11"/>
      <c r="C10" s="11"/>
      <c r="D10" s="11"/>
    </row>
    <row r="11" spans="1:4" ht="21.75" customHeight="1">
      <c r="A11" s="290" t="s">
        <v>43</v>
      </c>
      <c r="B11" s="291"/>
      <c r="C11" s="292"/>
      <c r="D11" s="68" t="e">
        <f>SUM('Motor Form'!D45+'VFD Form'!D28)</f>
        <v>#DIV/0!</v>
      </c>
    </row>
    <row r="12" spans="1:4" ht="21.75" customHeight="1" thickBot="1">
      <c r="A12" s="293" t="s">
        <v>30</v>
      </c>
      <c r="B12" s="294"/>
      <c r="C12" s="295"/>
      <c r="D12" s="69" t="e">
        <f>SUM('Motor Form'!D46+'VFD Form'!D29)</f>
        <v>#DIV/0!</v>
      </c>
    </row>
    <row r="13" spans="27:29" ht="15.75" customHeight="1">
      <c r="AA13" s="70" t="s">
        <v>62</v>
      </c>
      <c r="AC13" s="83" t="s">
        <v>63</v>
      </c>
    </row>
    <row r="14" spans="27:29" ht="15.75" customHeight="1">
      <c r="AA14" s="72" t="s">
        <v>57</v>
      </c>
      <c r="AC14" s="71" t="s">
        <v>220</v>
      </c>
    </row>
    <row r="15" spans="27:29" ht="15.75" customHeight="1">
      <c r="AA15" s="72" t="s">
        <v>58</v>
      </c>
      <c r="AC15" s="71" t="s">
        <v>221</v>
      </c>
    </row>
    <row r="16" spans="27:29" ht="15.75" customHeight="1">
      <c r="AA16" s="72" t="s">
        <v>60</v>
      </c>
      <c r="AC16" s="71" t="s">
        <v>222</v>
      </c>
    </row>
    <row r="17" spans="27:29" ht="15.75" customHeight="1">
      <c r="AA17" s="72" t="s">
        <v>61</v>
      </c>
      <c r="AC17" s="71" t="s">
        <v>223</v>
      </c>
    </row>
    <row r="18" spans="27:29" ht="15.75" customHeight="1">
      <c r="AA18" s="72" t="s">
        <v>185</v>
      </c>
      <c r="AC18" s="71" t="s">
        <v>224</v>
      </c>
    </row>
    <row r="19" spans="27:29" ht="15.75" customHeight="1">
      <c r="AA19" s="72" t="s">
        <v>59</v>
      </c>
      <c r="AC19" s="71" t="s">
        <v>225</v>
      </c>
    </row>
    <row r="20" spans="27:29" ht="15.75" customHeight="1">
      <c r="AA20" s="72" t="s">
        <v>26</v>
      </c>
      <c r="AC20" s="71" t="s">
        <v>226</v>
      </c>
    </row>
    <row r="21" ht="15.75" customHeight="1">
      <c r="AC21" s="71" t="s">
        <v>227</v>
      </c>
    </row>
    <row r="22" ht="15.75" customHeight="1">
      <c r="AC22" s="71" t="s">
        <v>228</v>
      </c>
    </row>
    <row r="23" ht="15.75" customHeight="1">
      <c r="AC23" s="71" t="s">
        <v>229</v>
      </c>
    </row>
    <row r="24" ht="15.75" customHeight="1">
      <c r="AC24" s="71" t="s">
        <v>230</v>
      </c>
    </row>
    <row r="25" ht="18.75" customHeight="1">
      <c r="AC25" s="71" t="s">
        <v>231</v>
      </c>
    </row>
    <row r="26" spans="24:29" ht="21.75" customHeight="1">
      <c r="X26" s="10"/>
      <c r="AC26" s="71" t="s">
        <v>232</v>
      </c>
    </row>
    <row r="27" ht="18.75" customHeight="1">
      <c r="AC27" s="71" t="s">
        <v>233</v>
      </c>
    </row>
    <row r="28" ht="19.5" customHeight="1">
      <c r="AC28" s="71" t="s">
        <v>234</v>
      </c>
    </row>
    <row r="29" ht="19.5" customHeight="1">
      <c r="AC29" s="71" t="s">
        <v>235</v>
      </c>
    </row>
    <row r="30" ht="19.5" customHeight="1">
      <c r="AC30" s="71" t="s">
        <v>236</v>
      </c>
    </row>
    <row r="31" ht="15.75" customHeight="1">
      <c r="AC31" s="71" t="s">
        <v>237</v>
      </c>
    </row>
    <row r="32" ht="15.75" customHeight="1">
      <c r="AC32" s="71" t="s">
        <v>238</v>
      </c>
    </row>
    <row r="33" ht="15.75" customHeight="1">
      <c r="AC33" s="71" t="s">
        <v>239</v>
      </c>
    </row>
    <row r="34" ht="15.75" customHeight="1">
      <c r="AC34" s="71" t="s">
        <v>240</v>
      </c>
    </row>
    <row r="35" ht="15.75" customHeight="1">
      <c r="AC35" s="71" t="s">
        <v>241</v>
      </c>
    </row>
    <row r="36" ht="15.75" customHeight="1">
      <c r="AC36" s="71" t="s">
        <v>242</v>
      </c>
    </row>
    <row r="37" ht="15.75" customHeight="1">
      <c r="AC37" s="71" t="s">
        <v>243</v>
      </c>
    </row>
    <row r="38" ht="15.75" customHeight="1">
      <c r="AC38" s="71" t="s">
        <v>244</v>
      </c>
    </row>
    <row r="39" ht="15.75" customHeight="1">
      <c r="AC39" s="71" t="s">
        <v>245</v>
      </c>
    </row>
    <row r="40" ht="15.75" customHeight="1">
      <c r="AC40" s="71" t="s">
        <v>246</v>
      </c>
    </row>
    <row r="41" ht="15.75" customHeight="1">
      <c r="AC41" s="71" t="s">
        <v>247</v>
      </c>
    </row>
    <row r="42" ht="15.75" customHeight="1">
      <c r="AC42" s="71" t="s">
        <v>248</v>
      </c>
    </row>
    <row r="43" ht="14.25">
      <c r="AC43" s="71" t="s">
        <v>249</v>
      </c>
    </row>
    <row r="44" spans="5:29" ht="19.5" customHeight="1">
      <c r="E44" s="11"/>
      <c r="F44" s="11"/>
      <c r="AC44" s="71" t="s">
        <v>250</v>
      </c>
    </row>
    <row r="45" ht="19.5" customHeight="1">
      <c r="AC45" s="71" t="s">
        <v>251</v>
      </c>
    </row>
    <row r="46" ht="19.5" customHeight="1">
      <c r="AC46" s="71" t="s">
        <v>252</v>
      </c>
    </row>
    <row r="47" ht="13.5" customHeight="1">
      <c r="AC47" s="71" t="s">
        <v>253</v>
      </c>
    </row>
    <row r="48" ht="12.75" customHeight="1">
      <c r="AC48" s="71" t="s">
        <v>254</v>
      </c>
    </row>
    <row r="49" ht="12.75" customHeight="1">
      <c r="AC49" s="71" t="s">
        <v>255</v>
      </c>
    </row>
    <row r="50" ht="12.75" customHeight="1">
      <c r="AC50" s="71" t="s">
        <v>256</v>
      </c>
    </row>
    <row r="51" ht="12.75" customHeight="1">
      <c r="AC51" s="71" t="s">
        <v>257</v>
      </c>
    </row>
    <row r="52" ht="13.5" customHeight="1">
      <c r="AC52" s="71" t="s">
        <v>258</v>
      </c>
    </row>
    <row r="53" ht="12.75" customHeight="1">
      <c r="AC53" s="71" t="s">
        <v>259</v>
      </c>
    </row>
    <row r="54" ht="12.75" customHeight="1">
      <c r="AC54" s="71" t="s">
        <v>260</v>
      </c>
    </row>
    <row r="55" ht="12.75" customHeight="1">
      <c r="AC55" s="71" t="s">
        <v>261</v>
      </c>
    </row>
    <row r="56" ht="12.75" customHeight="1">
      <c r="AC56" s="71" t="s">
        <v>262</v>
      </c>
    </row>
    <row r="57" ht="13.5" customHeight="1">
      <c r="AC57" s="71" t="s">
        <v>263</v>
      </c>
    </row>
    <row r="58" ht="14.25">
      <c r="AC58" s="71" t="s">
        <v>264</v>
      </c>
    </row>
    <row r="59" ht="14.25">
      <c r="AC59" s="71" t="s">
        <v>265</v>
      </c>
    </row>
    <row r="60" ht="14.25">
      <c r="AC60" s="71" t="s">
        <v>266</v>
      </c>
    </row>
    <row r="61" ht="14.25">
      <c r="AC61" s="71" t="s">
        <v>267</v>
      </c>
    </row>
    <row r="62" ht="14.25">
      <c r="AC62" s="71" t="s">
        <v>0</v>
      </c>
    </row>
    <row r="63" ht="14.25">
      <c r="AC63" s="71" t="s">
        <v>268</v>
      </c>
    </row>
    <row r="64" ht="14.25">
      <c r="AC64" s="71" t="s">
        <v>269</v>
      </c>
    </row>
    <row r="65" ht="14.25">
      <c r="AC65" s="71" t="s">
        <v>270</v>
      </c>
    </row>
    <row r="66" ht="14.25">
      <c r="AC66" s="71" t="s">
        <v>271</v>
      </c>
    </row>
    <row r="67" ht="14.25">
      <c r="AC67" s="71" t="s">
        <v>272</v>
      </c>
    </row>
    <row r="68" ht="14.25">
      <c r="AC68" s="71" t="s">
        <v>273</v>
      </c>
    </row>
    <row r="69" ht="14.25">
      <c r="AC69" s="71" t="s">
        <v>274</v>
      </c>
    </row>
    <row r="70" ht="14.25">
      <c r="AC70" s="71" t="s">
        <v>275</v>
      </c>
    </row>
    <row r="71" ht="14.25">
      <c r="AC71" s="71" t="s">
        <v>276</v>
      </c>
    </row>
    <row r="72" ht="14.25">
      <c r="AC72" s="71" t="s">
        <v>277</v>
      </c>
    </row>
    <row r="73" ht="14.25">
      <c r="AC73" s="71" t="s">
        <v>278</v>
      </c>
    </row>
  </sheetData>
  <sheetProtection/>
  <mergeCells count="12">
    <mergeCell ref="A11:C11"/>
    <mergeCell ref="A12:C12"/>
    <mergeCell ref="C5:E5"/>
    <mergeCell ref="K5:M5"/>
    <mergeCell ref="C6:E6"/>
    <mergeCell ref="K6:M6"/>
    <mergeCell ref="C2:E2"/>
    <mergeCell ref="K2:M2"/>
    <mergeCell ref="C3:E3"/>
    <mergeCell ref="K3:M3"/>
    <mergeCell ref="C4:E4"/>
    <mergeCell ref="K4:M4"/>
  </mergeCells>
  <dataValidations count="3">
    <dataValidation type="list" allowBlank="1" showInputMessage="1" showErrorMessage="1" sqref="K6:M6">
      <formula1>"Program Year 1, Program Year 2, Program Year 3, Program Year 4"</formula1>
    </dataValidation>
    <dataValidation type="list" allowBlank="1" showInputMessage="1" showErrorMessage="1" sqref="C4:E4">
      <formula1>$AC$14:$AC$73</formula1>
    </dataValidation>
    <dataValidation type="list" allowBlank="1" showInputMessage="1" showErrorMessage="1" sqref="C5">
      <formula1>$AA$14:$AA$20</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7.xml><?xml version="1.0" encoding="utf-8"?>
<worksheet xmlns="http://schemas.openxmlformats.org/spreadsheetml/2006/main" xmlns:r="http://schemas.openxmlformats.org/officeDocument/2006/relationships">
  <dimension ref="A1:F175"/>
  <sheetViews>
    <sheetView zoomScalePageLayoutView="0" workbookViewId="0" topLeftCell="A19">
      <selection activeCell="B37" sqref="B37:B39"/>
    </sheetView>
  </sheetViews>
  <sheetFormatPr defaultColWidth="9.140625" defaultRowHeight="15"/>
  <cols>
    <col min="1" max="1" width="13.8515625" style="22" customWidth="1"/>
    <col min="2" max="2" width="76.28125" style="22" customWidth="1"/>
    <col min="3" max="3" width="5.7109375" style="204" customWidth="1"/>
    <col min="4" max="4" width="3.140625" style="204" customWidth="1"/>
    <col min="5" max="5" width="18.7109375" style="22" customWidth="1"/>
    <col min="6" max="6" width="72.421875" style="22" customWidth="1"/>
    <col min="7" max="16384" width="9.140625" style="22" customWidth="1"/>
  </cols>
  <sheetData>
    <row r="1" spans="1:6" ht="17.25">
      <c r="A1" s="307" t="s">
        <v>75</v>
      </c>
      <c r="B1" s="307"/>
      <c r="E1" s="204"/>
      <c r="F1" s="204"/>
    </row>
    <row r="2" spans="1:6" ht="15">
      <c r="A2" s="308" t="s">
        <v>71</v>
      </c>
      <c r="B2" s="308"/>
      <c r="E2" s="204"/>
      <c r="F2" s="204"/>
    </row>
    <row r="3" spans="1:6" ht="15">
      <c r="A3" s="225" t="s">
        <v>464</v>
      </c>
      <c r="B3" s="225"/>
      <c r="E3" s="225" t="s">
        <v>465</v>
      </c>
      <c r="F3" s="204"/>
    </row>
    <row r="4" spans="1:6" ht="17.25">
      <c r="A4" s="207"/>
      <c r="B4" s="208"/>
      <c r="E4" s="204"/>
      <c r="F4" s="204"/>
    </row>
    <row r="5" spans="1:6" ht="17.25">
      <c r="A5" s="213" t="s">
        <v>161</v>
      </c>
      <c r="B5" s="208"/>
      <c r="E5" s="213" t="s">
        <v>161</v>
      </c>
      <c r="F5" s="208"/>
    </row>
    <row r="6" spans="1:6" ht="15" customHeight="1">
      <c r="A6" s="220" t="s">
        <v>72</v>
      </c>
      <c r="B6" s="209" t="s">
        <v>132</v>
      </c>
      <c r="E6" s="220" t="s">
        <v>72</v>
      </c>
      <c r="F6" s="209" t="s">
        <v>132</v>
      </c>
    </row>
    <row r="7" spans="1:6" ht="15" customHeight="1">
      <c r="A7" s="220" t="s">
        <v>73</v>
      </c>
      <c r="B7" s="209" t="s">
        <v>133</v>
      </c>
      <c r="E7" s="220" t="s">
        <v>73</v>
      </c>
      <c r="F7" s="209" t="s">
        <v>133</v>
      </c>
    </row>
    <row r="8" spans="1:6" ht="15" customHeight="1">
      <c r="A8" s="306" t="s">
        <v>74</v>
      </c>
      <c r="B8" s="298" t="s">
        <v>134</v>
      </c>
      <c r="E8" s="306" t="s">
        <v>74</v>
      </c>
      <c r="F8" s="298" t="s">
        <v>134</v>
      </c>
    </row>
    <row r="9" spans="1:6" ht="15" customHeight="1">
      <c r="A9" s="297"/>
      <c r="B9" s="299"/>
      <c r="E9" s="297"/>
      <c r="F9" s="299"/>
    </row>
    <row r="10" spans="1:6" ht="15" customHeight="1">
      <c r="A10" s="221" t="s">
        <v>82</v>
      </c>
      <c r="B10" s="209" t="s">
        <v>135</v>
      </c>
      <c r="E10" s="221" t="s">
        <v>82</v>
      </c>
      <c r="F10" s="209" t="s">
        <v>135</v>
      </c>
    </row>
    <row r="11" spans="1:6" ht="15" customHeight="1">
      <c r="A11" s="222" t="s">
        <v>83</v>
      </c>
      <c r="B11" s="218" t="s">
        <v>136</v>
      </c>
      <c r="E11" s="222" t="s">
        <v>83</v>
      </c>
      <c r="F11" s="218" t="s">
        <v>136</v>
      </c>
    </row>
    <row r="12" spans="1:6" ht="15" customHeight="1">
      <c r="A12" s="222" t="s">
        <v>81</v>
      </c>
      <c r="B12" s="218" t="s">
        <v>137</v>
      </c>
      <c r="E12" s="222" t="s">
        <v>81</v>
      </c>
      <c r="F12" s="218" t="s">
        <v>137</v>
      </c>
    </row>
    <row r="13" spans="1:6" ht="15" customHeight="1">
      <c r="A13" s="296" t="s">
        <v>84</v>
      </c>
      <c r="B13" s="298" t="s">
        <v>138</v>
      </c>
      <c r="E13" s="296" t="s">
        <v>84</v>
      </c>
      <c r="F13" s="298" t="s">
        <v>138</v>
      </c>
    </row>
    <row r="14" spans="1:6" ht="15" customHeight="1">
      <c r="A14" s="302"/>
      <c r="B14" s="299"/>
      <c r="E14" s="302"/>
      <c r="F14" s="299"/>
    </row>
    <row r="15" spans="1:6" ht="15" customHeight="1">
      <c r="A15" s="296" t="s">
        <v>85</v>
      </c>
      <c r="B15" s="298" t="s">
        <v>139</v>
      </c>
      <c r="E15" s="296" t="s">
        <v>85</v>
      </c>
      <c r="F15" s="298" t="s">
        <v>139</v>
      </c>
    </row>
    <row r="16" spans="1:6" ht="15" customHeight="1">
      <c r="A16" s="302"/>
      <c r="B16" s="299"/>
      <c r="E16" s="302"/>
      <c r="F16" s="299"/>
    </row>
    <row r="17" spans="1:6" ht="15" customHeight="1">
      <c r="A17" s="222" t="s">
        <v>86</v>
      </c>
      <c r="B17" s="218" t="s">
        <v>140</v>
      </c>
      <c r="E17" s="222" t="s">
        <v>86</v>
      </c>
      <c r="F17" s="218" t="s">
        <v>140</v>
      </c>
    </row>
    <row r="18" spans="1:6" ht="15" customHeight="1">
      <c r="A18" s="222" t="s">
        <v>159</v>
      </c>
      <c r="B18" s="218" t="s">
        <v>160</v>
      </c>
      <c r="E18" s="222" t="s">
        <v>159</v>
      </c>
      <c r="F18" s="218" t="s">
        <v>160</v>
      </c>
    </row>
    <row r="19" spans="1:6" ht="15" customHeight="1">
      <c r="A19" s="214"/>
      <c r="B19" s="215"/>
      <c r="E19" s="214"/>
      <c r="F19" s="215"/>
    </row>
    <row r="20" spans="1:6" ht="15" customHeight="1">
      <c r="A20" s="213" t="s">
        <v>162</v>
      </c>
      <c r="B20" s="211"/>
      <c r="E20" s="213" t="s">
        <v>162</v>
      </c>
      <c r="F20" s="211"/>
    </row>
    <row r="21" spans="1:6" ht="15" customHeight="1">
      <c r="A21" s="222" t="s">
        <v>105</v>
      </c>
      <c r="B21" s="209" t="s">
        <v>141</v>
      </c>
      <c r="E21" s="222" t="s">
        <v>105</v>
      </c>
      <c r="F21" s="209" t="s">
        <v>141</v>
      </c>
    </row>
    <row r="22" spans="1:6" ht="15" customHeight="1">
      <c r="A22" s="222" t="s">
        <v>104</v>
      </c>
      <c r="B22" s="209" t="s">
        <v>142</v>
      </c>
      <c r="E22" s="222" t="s">
        <v>104</v>
      </c>
      <c r="F22" s="209" t="s">
        <v>142</v>
      </c>
    </row>
    <row r="23" spans="1:6" ht="15" customHeight="1">
      <c r="A23" s="296" t="s">
        <v>103</v>
      </c>
      <c r="B23" s="298" t="s">
        <v>469</v>
      </c>
      <c r="E23" s="296" t="s">
        <v>103</v>
      </c>
      <c r="F23" s="298" t="s">
        <v>470</v>
      </c>
    </row>
    <row r="24" spans="1:6" ht="15" customHeight="1">
      <c r="A24" s="300"/>
      <c r="B24" s="301"/>
      <c r="E24" s="300"/>
      <c r="F24" s="301"/>
    </row>
    <row r="25" spans="1:6" ht="15" customHeight="1">
      <c r="A25" s="300"/>
      <c r="B25" s="301"/>
      <c r="E25" s="300"/>
      <c r="F25" s="301"/>
    </row>
    <row r="26" spans="1:6" ht="15" customHeight="1">
      <c r="A26" s="300"/>
      <c r="B26" s="301"/>
      <c r="E26" s="300"/>
      <c r="F26" s="301"/>
    </row>
    <row r="27" spans="1:6" ht="15" customHeight="1">
      <c r="A27" s="300"/>
      <c r="B27" s="301"/>
      <c r="E27" s="300"/>
      <c r="F27" s="301"/>
    </row>
    <row r="28" spans="1:6" ht="15" customHeight="1">
      <c r="A28" s="300"/>
      <c r="B28" s="301"/>
      <c r="E28" s="300"/>
      <c r="F28" s="301"/>
    </row>
    <row r="29" spans="1:6" ht="15" customHeight="1">
      <c r="A29" s="296" t="s">
        <v>102</v>
      </c>
      <c r="B29" s="304" t="s">
        <v>143</v>
      </c>
      <c r="E29" s="296" t="s">
        <v>102</v>
      </c>
      <c r="F29" s="304" t="s">
        <v>143</v>
      </c>
    </row>
    <row r="30" spans="1:6" ht="15" customHeight="1">
      <c r="A30" s="303"/>
      <c r="B30" s="304"/>
      <c r="E30" s="303"/>
      <c r="F30" s="304"/>
    </row>
    <row r="31" spans="1:6" ht="15" customHeight="1">
      <c r="A31" s="303"/>
      <c r="B31" s="304"/>
      <c r="E31" s="303"/>
      <c r="F31" s="304"/>
    </row>
    <row r="32" spans="1:6" ht="15" customHeight="1">
      <c r="A32" s="297"/>
      <c r="B32" s="304"/>
      <c r="E32" s="297"/>
      <c r="F32" s="304"/>
    </row>
    <row r="33" spans="1:6" ht="15" customHeight="1">
      <c r="A33" s="305" t="s">
        <v>101</v>
      </c>
      <c r="B33" s="304" t="s">
        <v>486</v>
      </c>
      <c r="E33" s="305" t="s">
        <v>101</v>
      </c>
      <c r="F33" s="304" t="s">
        <v>486</v>
      </c>
    </row>
    <row r="34" spans="1:6" ht="15" customHeight="1">
      <c r="A34" s="305"/>
      <c r="B34" s="304"/>
      <c r="E34" s="305"/>
      <c r="F34" s="304"/>
    </row>
    <row r="35" spans="1:6" ht="15" customHeight="1">
      <c r="A35" s="305"/>
      <c r="B35" s="304"/>
      <c r="E35" s="305"/>
      <c r="F35" s="304"/>
    </row>
    <row r="36" spans="1:6" ht="15" customHeight="1">
      <c r="A36" s="305"/>
      <c r="B36" s="304"/>
      <c r="E36" s="305"/>
      <c r="F36" s="304"/>
    </row>
    <row r="37" spans="1:6" ht="15" customHeight="1">
      <c r="A37" s="296" t="s">
        <v>87</v>
      </c>
      <c r="B37" s="298" t="s">
        <v>144</v>
      </c>
      <c r="E37" s="296" t="s">
        <v>87</v>
      </c>
      <c r="F37" s="298" t="s">
        <v>144</v>
      </c>
    </row>
    <row r="38" spans="1:6" ht="15" customHeight="1">
      <c r="A38" s="300"/>
      <c r="B38" s="301"/>
      <c r="E38" s="300"/>
      <c r="F38" s="301"/>
    </row>
    <row r="39" spans="1:6" ht="15" customHeight="1">
      <c r="A39" s="302"/>
      <c r="B39" s="299"/>
      <c r="E39" s="302"/>
      <c r="F39" s="299"/>
    </row>
    <row r="40" spans="1:6" ht="15" customHeight="1">
      <c r="A40" s="296" t="s">
        <v>76</v>
      </c>
      <c r="B40" s="298" t="s">
        <v>519</v>
      </c>
      <c r="E40" s="296" t="s">
        <v>76</v>
      </c>
      <c r="F40" s="298" t="s">
        <v>157</v>
      </c>
    </row>
    <row r="41" spans="1:6" ht="15" customHeight="1">
      <c r="A41" s="300"/>
      <c r="B41" s="301"/>
      <c r="E41" s="300"/>
      <c r="F41" s="301"/>
    </row>
    <row r="42" spans="1:6" ht="15" customHeight="1">
      <c r="A42" s="300"/>
      <c r="B42" s="301"/>
      <c r="E42" s="300"/>
      <c r="F42" s="301"/>
    </row>
    <row r="43" spans="1:6" ht="15" customHeight="1">
      <c r="A43" s="302"/>
      <c r="B43" s="299"/>
      <c r="E43" s="300"/>
      <c r="F43" s="301"/>
    </row>
    <row r="44" spans="1:6" ht="15" customHeight="1">
      <c r="A44" s="296" t="s">
        <v>77</v>
      </c>
      <c r="B44" s="298" t="s">
        <v>520</v>
      </c>
      <c r="E44" s="300"/>
      <c r="F44" s="301"/>
    </row>
    <row r="45" spans="1:6" ht="14.25">
      <c r="A45" s="300"/>
      <c r="B45" s="301"/>
      <c r="E45" s="302"/>
      <c r="F45" s="299"/>
    </row>
    <row r="46" spans="1:6" ht="14.25">
      <c r="A46" s="296" t="s">
        <v>100</v>
      </c>
      <c r="B46" s="298" t="s">
        <v>157</v>
      </c>
      <c r="C46" s="212"/>
      <c r="E46" s="216"/>
      <c r="F46" s="210"/>
    </row>
    <row r="47" spans="1:6" ht="14.25">
      <c r="A47" s="300"/>
      <c r="B47" s="301"/>
      <c r="C47" s="212"/>
      <c r="E47" s="213" t="s">
        <v>5</v>
      </c>
      <c r="F47" s="211"/>
    </row>
    <row r="48" spans="1:6" ht="15" customHeight="1">
      <c r="A48" s="300"/>
      <c r="B48" s="301"/>
      <c r="E48" s="223" t="s">
        <v>77</v>
      </c>
      <c r="F48" s="219" t="s">
        <v>145</v>
      </c>
    </row>
    <row r="49" spans="1:6" ht="15" customHeight="1">
      <c r="A49" s="300"/>
      <c r="B49" s="301"/>
      <c r="E49" s="222" t="s">
        <v>100</v>
      </c>
      <c r="F49" s="219" t="s">
        <v>146</v>
      </c>
    </row>
    <row r="50" spans="1:6" ht="15" customHeight="1">
      <c r="A50" s="300"/>
      <c r="B50" s="301"/>
      <c r="E50" s="222" t="s">
        <v>99</v>
      </c>
      <c r="F50" s="219" t="s">
        <v>147</v>
      </c>
    </row>
    <row r="51" spans="1:6" ht="15" customHeight="1">
      <c r="A51" s="302"/>
      <c r="B51" s="299"/>
      <c r="E51" s="296" t="s">
        <v>98</v>
      </c>
      <c r="F51" s="298" t="s">
        <v>148</v>
      </c>
    </row>
    <row r="52" spans="1:6" ht="15" customHeight="1">
      <c r="A52" s="216"/>
      <c r="B52" s="210"/>
      <c r="E52" s="303"/>
      <c r="F52" s="301"/>
    </row>
    <row r="53" spans="1:6" ht="15" customHeight="1">
      <c r="A53" s="213" t="s">
        <v>5</v>
      </c>
      <c r="B53" s="211"/>
      <c r="E53" s="303"/>
      <c r="F53" s="301"/>
    </row>
    <row r="54" spans="1:6" ht="15" customHeight="1">
      <c r="A54" s="223" t="s">
        <v>99</v>
      </c>
      <c r="B54" s="219" t="s">
        <v>145</v>
      </c>
      <c r="E54" s="296" t="s">
        <v>97</v>
      </c>
      <c r="F54" s="298" t="s">
        <v>149</v>
      </c>
    </row>
    <row r="55" spans="1:6" ht="15" customHeight="1">
      <c r="A55" s="222" t="s">
        <v>98</v>
      </c>
      <c r="B55" s="219" t="s">
        <v>146</v>
      </c>
      <c r="E55" s="300"/>
      <c r="F55" s="301"/>
    </row>
    <row r="56" spans="1:6" ht="15" customHeight="1">
      <c r="A56" s="222" t="s">
        <v>97</v>
      </c>
      <c r="B56" s="219" t="s">
        <v>147</v>
      </c>
      <c r="E56" s="300"/>
      <c r="F56" s="301"/>
    </row>
    <row r="57" spans="1:6" ht="15" customHeight="1">
      <c r="A57" s="296" t="s">
        <v>96</v>
      </c>
      <c r="B57" s="298" t="s">
        <v>148</v>
      </c>
      <c r="E57" s="305" t="s">
        <v>96</v>
      </c>
      <c r="F57" s="304" t="s">
        <v>164</v>
      </c>
    </row>
    <row r="58" spans="1:6" ht="15" customHeight="1">
      <c r="A58" s="303"/>
      <c r="B58" s="301"/>
      <c r="E58" s="305"/>
      <c r="F58" s="304"/>
    </row>
    <row r="59" spans="1:6" ht="15" customHeight="1">
      <c r="A59" s="303"/>
      <c r="B59" s="301"/>
      <c r="E59" s="305"/>
      <c r="F59" s="304"/>
    </row>
    <row r="60" spans="1:6" ht="15" customHeight="1">
      <c r="A60" s="296" t="s">
        <v>95</v>
      </c>
      <c r="B60" s="298" t="s">
        <v>149</v>
      </c>
      <c r="E60" s="305"/>
      <c r="F60" s="304"/>
    </row>
    <row r="61" spans="1:6" ht="15" customHeight="1">
      <c r="A61" s="300"/>
      <c r="B61" s="301"/>
      <c r="E61" s="305"/>
      <c r="F61" s="304"/>
    </row>
    <row r="62" spans="1:6" ht="15" customHeight="1">
      <c r="A62" s="300"/>
      <c r="B62" s="301"/>
      <c r="E62" s="214"/>
      <c r="F62" s="215"/>
    </row>
    <row r="63" spans="1:6" ht="15" customHeight="1">
      <c r="A63" s="305" t="s">
        <v>94</v>
      </c>
      <c r="B63" s="304" t="s">
        <v>164</v>
      </c>
      <c r="E63" s="213" t="s">
        <v>33</v>
      </c>
      <c r="F63" s="211"/>
    </row>
    <row r="64" spans="1:6" ht="15" customHeight="1">
      <c r="A64" s="305"/>
      <c r="B64" s="304"/>
      <c r="E64" s="296" t="s">
        <v>95</v>
      </c>
      <c r="F64" s="298" t="s">
        <v>150</v>
      </c>
    </row>
    <row r="65" spans="1:6" ht="15" customHeight="1">
      <c r="A65" s="305"/>
      <c r="B65" s="304"/>
      <c r="E65" s="297"/>
      <c r="F65" s="299"/>
    </row>
    <row r="66" spans="1:6" ht="15" customHeight="1">
      <c r="A66" s="305"/>
      <c r="B66" s="304"/>
      <c r="E66" s="296" t="s">
        <v>94</v>
      </c>
      <c r="F66" s="298" t="s">
        <v>203</v>
      </c>
    </row>
    <row r="67" spans="1:6" ht="15" customHeight="1">
      <c r="A67" s="305"/>
      <c r="B67" s="304"/>
      <c r="E67" s="300"/>
      <c r="F67" s="301"/>
    </row>
    <row r="68" spans="1:6" ht="15" customHeight="1">
      <c r="A68" s="214"/>
      <c r="B68" s="215"/>
      <c r="E68" s="296" t="s">
        <v>93</v>
      </c>
      <c r="F68" s="298" t="s">
        <v>204</v>
      </c>
    </row>
    <row r="69" spans="1:6" ht="15" customHeight="1">
      <c r="A69" s="213" t="s">
        <v>15</v>
      </c>
      <c r="B69" s="211"/>
      <c r="E69" s="303"/>
      <c r="F69" s="301"/>
    </row>
    <row r="70" spans="1:6" ht="15" customHeight="1">
      <c r="A70" s="296" t="s">
        <v>93</v>
      </c>
      <c r="B70" s="298" t="s">
        <v>156</v>
      </c>
      <c r="E70" s="303"/>
      <c r="F70" s="301"/>
    </row>
    <row r="71" spans="1:6" ht="15" customHeight="1">
      <c r="A71" s="302"/>
      <c r="B71" s="299"/>
      <c r="E71" s="297"/>
      <c r="F71" s="299"/>
    </row>
    <row r="72" spans="1:6" ht="15" customHeight="1">
      <c r="A72" s="222" t="s">
        <v>92</v>
      </c>
      <c r="B72" s="219" t="s">
        <v>154</v>
      </c>
      <c r="E72" s="296" t="s">
        <v>92</v>
      </c>
      <c r="F72" s="298" t="s">
        <v>205</v>
      </c>
    </row>
    <row r="73" spans="1:6" ht="15" customHeight="1">
      <c r="A73" s="296" t="s">
        <v>91</v>
      </c>
      <c r="B73" s="298" t="s">
        <v>151</v>
      </c>
      <c r="E73" s="303"/>
      <c r="F73" s="301"/>
    </row>
    <row r="74" spans="1:6" ht="15" customHeight="1">
      <c r="A74" s="297"/>
      <c r="B74" s="299"/>
      <c r="E74" s="303"/>
      <c r="F74" s="301"/>
    </row>
    <row r="75" spans="1:6" ht="15" customHeight="1">
      <c r="A75" s="222" t="s">
        <v>90</v>
      </c>
      <c r="B75" s="219" t="s">
        <v>152</v>
      </c>
      <c r="E75" s="297"/>
      <c r="F75" s="299"/>
    </row>
    <row r="76" spans="1:6" ht="15" customHeight="1">
      <c r="A76" s="214"/>
      <c r="B76" s="215"/>
      <c r="E76" s="214"/>
      <c r="F76" s="215"/>
    </row>
    <row r="77" spans="1:6" ht="15" customHeight="1">
      <c r="A77" s="213" t="s">
        <v>16</v>
      </c>
      <c r="B77" s="211"/>
      <c r="E77" s="213" t="s">
        <v>15</v>
      </c>
      <c r="F77" s="211"/>
    </row>
    <row r="78" spans="1:6" ht="15" customHeight="1">
      <c r="A78" s="222" t="s">
        <v>89</v>
      </c>
      <c r="B78" s="219" t="s">
        <v>155</v>
      </c>
      <c r="E78" s="296" t="s">
        <v>91</v>
      </c>
      <c r="F78" s="298" t="s">
        <v>156</v>
      </c>
    </row>
    <row r="79" spans="1:6" ht="15" customHeight="1">
      <c r="A79" s="222" t="s">
        <v>88</v>
      </c>
      <c r="B79" s="219" t="s">
        <v>153</v>
      </c>
      <c r="E79" s="302"/>
      <c r="F79" s="299"/>
    </row>
    <row r="80" spans="1:6" ht="15" customHeight="1">
      <c r="A80" s="203"/>
      <c r="B80" s="202"/>
      <c r="C80" s="202"/>
      <c r="D80" s="202"/>
      <c r="E80" s="222" t="s">
        <v>90</v>
      </c>
      <c r="F80" s="219" t="s">
        <v>154</v>
      </c>
    </row>
    <row r="81" spans="2:6" ht="15" customHeight="1">
      <c r="B81" s="202"/>
      <c r="C81" s="202"/>
      <c r="D81" s="202"/>
      <c r="E81" s="296" t="s">
        <v>89</v>
      </c>
      <c r="F81" s="298" t="s">
        <v>151</v>
      </c>
    </row>
    <row r="82" spans="2:6" ht="15" customHeight="1">
      <c r="B82" s="202"/>
      <c r="C82" s="202"/>
      <c r="D82" s="202"/>
      <c r="E82" s="297"/>
      <c r="F82" s="299"/>
    </row>
    <row r="83" spans="2:6" ht="15" customHeight="1">
      <c r="B83" s="202"/>
      <c r="C83" s="202"/>
      <c r="D83" s="202"/>
      <c r="E83" s="222" t="s">
        <v>88</v>
      </c>
      <c r="F83" s="219" t="s">
        <v>152</v>
      </c>
    </row>
    <row r="84" spans="2:6" ht="15" customHeight="1">
      <c r="B84" s="202"/>
      <c r="C84" s="202"/>
      <c r="D84" s="202"/>
      <c r="E84" s="214"/>
      <c r="F84" s="215"/>
    </row>
    <row r="85" spans="2:6" ht="15" customHeight="1">
      <c r="B85" s="202"/>
      <c r="C85" s="202"/>
      <c r="D85" s="202"/>
      <c r="E85" s="213" t="s">
        <v>16</v>
      </c>
      <c r="F85" s="211"/>
    </row>
    <row r="86" spans="2:6" ht="15" customHeight="1">
      <c r="B86" s="202"/>
      <c r="C86" s="202"/>
      <c r="D86" s="202"/>
      <c r="E86" s="222" t="s">
        <v>206</v>
      </c>
      <c r="F86" s="219" t="s">
        <v>155</v>
      </c>
    </row>
    <row r="87" spans="2:6" ht="15" customHeight="1">
      <c r="B87" s="202"/>
      <c r="C87" s="202"/>
      <c r="D87" s="202"/>
      <c r="E87" s="222" t="s">
        <v>207</v>
      </c>
      <c r="F87" s="219" t="s">
        <v>153</v>
      </c>
    </row>
    <row r="88" spans="2:4" ht="14.25">
      <c r="B88" s="201"/>
      <c r="C88" s="202"/>
      <c r="D88" s="202"/>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8" ht="15" customHeight="1"/>
    <row r="129" ht="15" customHeight="1"/>
    <row r="130" ht="15" customHeight="1"/>
    <row r="131" ht="15" customHeight="1"/>
    <row r="133" ht="14.25">
      <c r="C133" s="212"/>
    </row>
    <row r="134" ht="14.25">
      <c r="C134" s="212"/>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4.25">
      <c r="B175" s="49"/>
    </row>
  </sheetData>
  <sheetProtection/>
  <mergeCells count="66">
    <mergeCell ref="A29:A32"/>
    <mergeCell ref="B29:B32"/>
    <mergeCell ref="A73:A74"/>
    <mergeCell ref="B73:B74"/>
    <mergeCell ref="B57:B59"/>
    <mergeCell ref="A57:A59"/>
    <mergeCell ref="A60:A62"/>
    <mergeCell ref="B60:B62"/>
    <mergeCell ref="A70:A71"/>
    <mergeCell ref="B70:B71"/>
    <mergeCell ref="A63:A67"/>
    <mergeCell ref="B63:B67"/>
    <mergeCell ref="E68:E71"/>
    <mergeCell ref="F68:F71"/>
    <mergeCell ref="E72:E75"/>
    <mergeCell ref="F72:F75"/>
    <mergeCell ref="E54:E56"/>
    <mergeCell ref="F54:F56"/>
    <mergeCell ref="E57:E61"/>
    <mergeCell ref="F57:F61"/>
    <mergeCell ref="E64:E65"/>
    <mergeCell ref="F64:F65"/>
    <mergeCell ref="B40:B43"/>
    <mergeCell ref="A40:A43"/>
    <mergeCell ref="B44:B45"/>
    <mergeCell ref="A44:A45"/>
    <mergeCell ref="B23:B28"/>
    <mergeCell ref="A23:A28"/>
    <mergeCell ref="B33:B36"/>
    <mergeCell ref="A33:A36"/>
    <mergeCell ref="B37:B39"/>
    <mergeCell ref="A37:A39"/>
    <mergeCell ref="A15:A16"/>
    <mergeCell ref="B15:B16"/>
    <mergeCell ref="B13:B14"/>
    <mergeCell ref="A13:A14"/>
    <mergeCell ref="A1:B1"/>
    <mergeCell ref="A2:B2"/>
    <mergeCell ref="A8:A9"/>
    <mergeCell ref="B8:B9"/>
    <mergeCell ref="B46:B51"/>
    <mergeCell ref="A46:A51"/>
    <mergeCell ref="E8:E9"/>
    <mergeCell ref="F8:F9"/>
    <mergeCell ref="E13:E14"/>
    <mergeCell ref="F13:F14"/>
    <mergeCell ref="E15:E16"/>
    <mergeCell ref="F15:F16"/>
    <mergeCell ref="E23:E28"/>
    <mergeCell ref="F23:F28"/>
    <mergeCell ref="E29:E32"/>
    <mergeCell ref="F29:F32"/>
    <mergeCell ref="E33:E36"/>
    <mergeCell ref="F33:F36"/>
    <mergeCell ref="E37:E39"/>
    <mergeCell ref="F37:F39"/>
    <mergeCell ref="E81:E82"/>
    <mergeCell ref="F81:F82"/>
    <mergeCell ref="E66:E67"/>
    <mergeCell ref="F66:F67"/>
    <mergeCell ref="E40:E45"/>
    <mergeCell ref="F40:F45"/>
    <mergeCell ref="E51:E53"/>
    <mergeCell ref="F51:F53"/>
    <mergeCell ref="E78:E79"/>
    <mergeCell ref="F78:F79"/>
  </mergeCells>
  <printOptions/>
  <pageMargins left="0.7" right="0.7" top="0.75" bottom="0.75" header="0.3" footer="0.3"/>
  <pageSetup horizontalDpi="600" verticalDpi="600" orientation="portrait" r:id="rId1"/>
  <rowBreaks count="1" manualBreakCount="1">
    <brk id="4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kribrown</cp:lastModifiedBy>
  <cp:lastPrinted>2011-01-19T01:33:33Z</cp:lastPrinted>
  <dcterms:created xsi:type="dcterms:W3CDTF">2009-12-04T20:02:24Z</dcterms:created>
  <dcterms:modified xsi:type="dcterms:W3CDTF">2013-12-10T17:15:41Z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