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DEPSCH" sheetId="1" r:id="rId1"/>
    <sheet name="SUMMARY" sheetId="2" r:id="rId2"/>
    <sheet name="RB SCH" sheetId="3" r:id="rId3"/>
    <sheet name="RETIRE SCH" sheetId="4" r:id="rId4"/>
  </sheets>
  <definedNames>
    <definedName name="_xlnm.Print_Area" localSheetId="0">'DEPSCH'!$A$1:$P$112</definedName>
    <definedName name="_xlnm.Print_Area" localSheetId="2">'RB SCH'!$A$1:$H$33</definedName>
    <definedName name="_xlnm.Print_Area" localSheetId="3">'RETIRE SCH'!$A$1:$N$19</definedName>
    <definedName name="_xlnm.Print_Area" localSheetId="1">'SUMMARY'!$B$2:$I$34</definedName>
    <definedName name="_xlnm.Print_Titles" localSheetId="0">'DEPSCH'!$4:$6</definedName>
  </definedNames>
  <calcPr fullCalcOnLoad="1"/>
</workbook>
</file>

<file path=xl/comments1.xml><?xml version="1.0" encoding="utf-8"?>
<comments xmlns="http://schemas.openxmlformats.org/spreadsheetml/2006/main">
  <authors>
    <author>llash</author>
  </authors>
  <commentList>
    <comment ref="A2" authorId="0">
      <text>
        <r>
          <rPr>
            <b/>
            <sz val="8"/>
            <rFont val="Tahoma"/>
            <family val="2"/>
          </rPr>
          <t xml:space="preserve">llash:  At R-00061558 the case was settled before an ALJ, no rate base was stipulated.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<sst xmlns="http://schemas.openxmlformats.org/spreadsheetml/2006/main" count="237" uniqueCount="159">
  <si>
    <t xml:space="preserve">FOR HISTORIC TEST YEAR END: DEC 31, </t>
  </si>
  <si>
    <t>today's date</t>
  </si>
  <si>
    <t>Company</t>
  </si>
  <si>
    <t>FUS</t>
  </si>
  <si>
    <t>Accrued</t>
  </si>
  <si>
    <t>Note</t>
  </si>
  <si>
    <t>Account</t>
  </si>
  <si>
    <t>Year</t>
  </si>
  <si>
    <t>Original</t>
  </si>
  <si>
    <t>Adjust</t>
  </si>
  <si>
    <t>Life</t>
  </si>
  <si>
    <t>Age</t>
  </si>
  <si>
    <t>Annual</t>
  </si>
  <si>
    <t>Adj</t>
  </si>
  <si>
    <t>R Life</t>
  </si>
  <si>
    <t>No.</t>
  </si>
  <si>
    <t>Number</t>
  </si>
  <si>
    <t>Inst.</t>
  </si>
  <si>
    <t>Description of Plant</t>
  </si>
  <si>
    <t>Cost ($)</t>
  </si>
  <si>
    <t>($)</t>
  </si>
  <si>
    <t xml:space="preserve">     (yrs)</t>
  </si>
  <si>
    <t>NON-DEPRECIABLE PLANT-IN-SERVICE</t>
  </si>
  <si>
    <t>SUB-TOTALS</t>
  </si>
  <si>
    <t>DEPRECIABLE PLANT-IN-SERVICE</t>
  </si>
  <si>
    <t>SUB-TOTAL</t>
  </si>
  <si>
    <t>SUMMARY</t>
  </si>
  <si>
    <t>TOTAL DEPR PLANT-IN-SERVICE</t>
  </si>
  <si>
    <t>TOTAL NON-DEPR PLANT-IN-SER</t>
  </si>
  <si>
    <t>NET PLANT-IN-SERVICE</t>
  </si>
  <si>
    <t>CONSTRUCTION-WORK-IN-PROGRESS (CWIP)</t>
  </si>
  <si>
    <t>CONTRIBUTION in AID of CONSTRUCTION (CIAC)</t>
  </si>
  <si>
    <t>RATE BASE</t>
  </si>
  <si>
    <t>Adjustment</t>
  </si>
  <si>
    <t>TOTAL DEPR PLANT IN SERVICE</t>
  </si>
  <si>
    <t>LESS:  ACCRUED</t>
  </si>
  <si>
    <t>NET DEPRECIABLE PLANT</t>
  </si>
  <si>
    <t>ADD:  NON-DEPR PLANT</t>
  </si>
  <si>
    <t>ADD:</t>
  </si>
  <si>
    <t xml:space="preserve">        CONST WORK IN PROGRESS</t>
  </si>
  <si>
    <t xml:space="preserve">        CASH WORKING CAPITAL</t>
  </si>
  <si>
    <t xml:space="preserve">        MATERIALS &amp; SUPPLIES</t>
  </si>
  <si>
    <t>ORIG. COST MEASURE OF VALUE</t>
  </si>
  <si>
    <t>=</t>
  </si>
  <si>
    <t>ANNUAL DEPR EXPENSE</t>
  </si>
  <si>
    <t>$</t>
  </si>
  <si>
    <t>PER FUS</t>
  </si>
  <si>
    <t>ADD: CWIP</t>
  </si>
  <si>
    <t>LESS:  CIAC</t>
  </si>
  <si>
    <t>TOTAL FUS ANNUAL</t>
  </si>
  <si>
    <t>PER COMPANY</t>
  </si>
  <si>
    <t>ADD:  CWIP</t>
  </si>
  <si>
    <t>TOTAL COMPANY ANNUAL</t>
  </si>
  <si>
    <t>ADJUSTMENT TO ANNUAL</t>
  </si>
  <si>
    <t>BUILDING</t>
  </si>
  <si>
    <t>WELLS</t>
  </si>
  <si>
    <t>MAINS</t>
  </si>
  <si>
    <t>PUMP</t>
  </si>
  <si>
    <t>6" MAINS</t>
  </si>
  <si>
    <t>METERS</t>
  </si>
  <si>
    <t>METERS(90)</t>
  </si>
  <si>
    <t>SERVICE LINES</t>
  </si>
  <si>
    <t>600' 2" &amp; 4" MAINS</t>
  </si>
  <si>
    <t>PUMP GENERATOR</t>
  </si>
  <si>
    <t>PUMPS (2)</t>
  </si>
  <si>
    <t>MAIN LINE IMPROVEMENTS</t>
  </si>
  <si>
    <t>COMPRESSOR</t>
  </si>
  <si>
    <t>NEW PUMPS</t>
  </si>
  <si>
    <t>2 TAPS &amp; METER PITS</t>
  </si>
  <si>
    <t>METER PITS</t>
  </si>
  <si>
    <t>130 METERS</t>
  </si>
  <si>
    <t>300' MAIN</t>
  </si>
  <si>
    <t>2 MAINS TO CURB</t>
  </si>
  <si>
    <t>PIPE SAW</t>
  </si>
  <si>
    <t>PLC EQUIPMENT</t>
  </si>
  <si>
    <t>LAPTOP COMPUTER</t>
  </si>
  <si>
    <t>400' 2" MAIN</t>
  </si>
  <si>
    <t>PLC &amp; MOTOR STARTER</t>
  </si>
  <si>
    <t>METERS (10 - GALLON READ)</t>
  </si>
  <si>
    <t>LOCATOR - MAIN</t>
  </si>
  <si>
    <t>METERS (20 - GALLON READ)</t>
  </si>
  <si>
    <t>NEW MAIN</t>
  </si>
  <si>
    <t>METERS (15 - GALLON READ)</t>
  </si>
  <si>
    <t>WATERSHED IMPROVEMENTS</t>
  </si>
  <si>
    <t>TANK &amp; PIPE - PUMPHOUSE</t>
  </si>
  <si>
    <t>LAUBAUCH WTR ASSETS</t>
  </si>
  <si>
    <t>NEW CUSTOMER METER PITS</t>
  </si>
  <si>
    <t>SEE NOTE 3 &amp; ACCT 27 PLANT</t>
  </si>
  <si>
    <t xml:space="preserve">       Straight Line - See Notes</t>
  </si>
  <si>
    <t>=========</t>
  </si>
  <si>
    <t>COMPANY</t>
  </si>
  <si>
    <t>Adjustments</t>
  </si>
  <si>
    <t>(1)</t>
  </si>
  <si>
    <t>LESS: ACCRUED</t>
  </si>
  <si>
    <t>(2)</t>
  </si>
  <si>
    <t>ADD:  NON-DEPRECIABLE PLANT</t>
  </si>
  <si>
    <t xml:space="preserve"> </t>
  </si>
  <si>
    <t xml:space="preserve">     CASH WORKING CAPITAL</t>
  </si>
  <si>
    <t>(3)</t>
  </si>
  <si>
    <t xml:space="preserve">     MATERIALS AND SUPPLIES</t>
  </si>
  <si>
    <t xml:space="preserve">      Maintenance Expenses.</t>
  </si>
  <si>
    <r>
      <t xml:space="preserve">      </t>
    </r>
    <r>
      <rPr>
        <sz val="12"/>
        <rFont val="Times New Roman"/>
        <family val="1"/>
      </rPr>
      <t>Company to establish a minimum of Materials and Supplies inventory for reoccurring repairs and</t>
    </r>
  </si>
  <si>
    <r>
      <t xml:space="preserve">      </t>
    </r>
    <r>
      <rPr>
        <sz val="12"/>
        <rFont val="Times New Roman"/>
        <family val="1"/>
      </rPr>
      <t>replacements.</t>
    </r>
  </si>
  <si>
    <t>COMMISSION</t>
  </si>
  <si>
    <t>LAND</t>
  </si>
  <si>
    <t>(4)</t>
  </si>
  <si>
    <t>ORG - TOTALLY AMORTIZED</t>
  </si>
  <si>
    <t>PUMPS (RETIRED)</t>
  </si>
  <si>
    <t>CHLORINATOR (RETIRED)</t>
  </si>
  <si>
    <t>PUMP (RETIRED)</t>
  </si>
  <si>
    <t>27A</t>
  </si>
  <si>
    <t>27B</t>
  </si>
  <si>
    <t>RETIREMENT SCHEDULE</t>
  </si>
  <si>
    <t xml:space="preserve">COMPANY:  </t>
  </si>
  <si>
    <t>Prop Loss</t>
  </si>
  <si>
    <t>Bal</t>
  </si>
  <si>
    <t>Period</t>
  </si>
  <si>
    <t xml:space="preserve">    (yrs)</t>
  </si>
  <si>
    <t xml:space="preserve">DEPRECIABLE PLANT RETIRED </t>
  </si>
  <si>
    <r>
      <t xml:space="preserve">TANK </t>
    </r>
    <r>
      <rPr>
        <sz val="8"/>
        <color indexed="10"/>
        <rFont val="Arial"/>
        <family val="2"/>
      </rPr>
      <t>(RR CAR)</t>
    </r>
  </si>
  <si>
    <t>PUMPS</t>
  </si>
  <si>
    <t>CHLORINATOR</t>
  </si>
  <si>
    <t>WEST HICKORY WATER COMPANY</t>
  </si>
  <si>
    <t>PLANT RETIRED AS PER R. RHODES Email 9/15/06 to L LASH.</t>
  </si>
  <si>
    <t>(5)</t>
  </si>
  <si>
    <t>(5)  Staff has included 1% of Net Depreciable Plant as an allowance for inventory, to encourage the</t>
  </si>
  <si>
    <t>(1)  An adjustment which reflects the removal of the book value of plant retired from service and</t>
  </si>
  <si>
    <t>(2)  Necessary adjustment to remove the booked accrued depreciation of the retired plant in addition</t>
  </si>
  <si>
    <t xml:space="preserve">       to an adjustment to reflect accrued depreciation as computed with the Age Life depreciation</t>
  </si>
  <si>
    <t xml:space="preserve">       methodology using proper service lives.</t>
  </si>
  <si>
    <t xml:space="preserve">  </t>
  </si>
  <si>
    <t>96 LINE CLEANUP (sod, grass)</t>
  </si>
  <si>
    <t>(3)  An adjustment which reflects the reclassification of plant from non-depreciable to depreciable.</t>
  </si>
  <si>
    <t xml:space="preserve">       the addition of plant reclassified from non-depreciable to depreciable.</t>
  </si>
  <si>
    <r>
      <t>LAUBAUCH ASSETS = $3,000 PIPE (1979)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&amp; $8,385 FOR LAND (tanks, meter pit), R/W &amp; ATTY FEES AS DETERMINED BY SHRADER &amp; R. RHODES</t>
    </r>
  </si>
  <si>
    <t xml:space="preserve"> - 7/25/2006 -- COPY OF RHODES/LAUBAUCH AGREEMENT IN FUS FILE.</t>
  </si>
  <si>
    <t>NO ENTRY MADE</t>
  </si>
  <si>
    <t>3,000' 2" MAIN</t>
  </si>
  <si>
    <t>4,000' MAINS</t>
  </si>
  <si>
    <t>1,440 2" MAINS</t>
  </si>
  <si>
    <t>1,330' 2" MAIN</t>
  </si>
  <si>
    <t>12" Cl2 DETENTION LINE</t>
  </si>
  <si>
    <t>NEW MAIN - TO CURB (service line)</t>
  </si>
  <si>
    <t>COMPANY - Note 3</t>
  </si>
  <si>
    <t>NOTES</t>
  </si>
  <si>
    <t xml:space="preserve">(4)  Allowance for Cash Working Capital based on 12.5% of staff adjusted Operation and  </t>
  </si>
  <si>
    <t>3/4 HP 4" PUMP</t>
  </si>
  <si>
    <t>300' MAIN - LEASE RD</t>
  </si>
  <si>
    <t>MICRO 7 WELL DRILLERS KIT</t>
  </si>
  <si>
    <t>20 5/8x3/4 GAL METERS</t>
  </si>
  <si>
    <t>RESERVOIR IMPROVEMENTS</t>
  </si>
  <si>
    <t>NEW MAIN LINE LEASE RD</t>
  </si>
  <si>
    <t>10 HERSHEY 3/4 GALMETERS</t>
  </si>
  <si>
    <t>30-5/8 X 3/4 METERS</t>
  </si>
  <si>
    <t>FOXCROFT CHLORINE ANALYZER</t>
  </si>
  <si>
    <t>37 GAL BADGER MTRS</t>
  </si>
  <si>
    <t>NEW TAP 18-5220</t>
  </si>
  <si>
    <t>ROAD CROSSING FOR 18-5710</t>
  </si>
  <si>
    <t>for Test year end:  December 31,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</si>
</sst>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_)"/>
    <numFmt numFmtId="167" formatCode="0.00_)"/>
    <numFmt numFmtId="168" formatCode="0.0_)"/>
    <numFmt numFmtId="169" formatCode="_(* #,##0.0_);_(* \(#,##0.0\);_(* &quot;-&quot;_);_(@_)"/>
    <numFmt numFmtId="170" formatCode="[$-409]dddd\,\ mmmm\ dd\,\ yyyy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0.0000"/>
    <numFmt numFmtId="179" formatCode="_(* #,##0.0_);_(* \(#,##0.0\);_(* &quot;-&quot;?_);_(@_)"/>
    <numFmt numFmtId="180" formatCode="m/d/yy;@"/>
    <numFmt numFmtId="181" formatCode="[$-409]h:mm:ss\ AM/PM"/>
    <numFmt numFmtId="182" formatCode="0_);[Red]\(0\)"/>
    <numFmt numFmtId="183" formatCode="#,##0;[Red]#,##0"/>
    <numFmt numFmtId="184" formatCode="#,##0.000_);[Red]\(#,##0.000\)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u val="double"/>
      <sz val="12"/>
      <name val="Times New Roman"/>
      <family val="1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sz val="8"/>
      <color indexed="61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 horizontal="fill"/>
      <protection locked="0"/>
    </xf>
    <xf numFmtId="5" fontId="5" fillId="0" borderId="0" xfId="0" applyNumberFormat="1" applyFont="1" applyAlignment="1" applyProtection="1">
      <alignment horizontal="fill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5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7" fontId="5" fillId="0" borderId="0" xfId="0" applyNumberFormat="1" applyFont="1" applyAlignment="1" applyProtection="1">
      <alignment/>
      <protection locked="0"/>
    </xf>
    <xf numFmtId="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fill"/>
      <protection locked="0"/>
    </xf>
    <xf numFmtId="167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65" fontId="5" fillId="0" borderId="10" xfId="0" applyNumberFormat="1" applyFont="1" applyBorder="1" applyAlignment="1" applyProtection="1">
      <alignment horizontal="fill"/>
      <protection locked="0"/>
    </xf>
    <xf numFmtId="5" fontId="5" fillId="0" borderId="10" xfId="0" applyNumberFormat="1" applyFont="1" applyBorder="1" applyAlignment="1" applyProtection="1">
      <alignment horizontal="fill"/>
      <protection locked="0"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11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 applyProtection="1">
      <alignment horizontal="center"/>
      <protection locked="0"/>
    </xf>
    <xf numFmtId="5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 quotePrefix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5" fontId="7" fillId="0" borderId="15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165" fontId="7" fillId="0" borderId="15" xfId="0" applyNumberFormat="1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 locked="0"/>
    </xf>
    <xf numFmtId="165" fontId="8" fillId="0" borderId="15" xfId="0" applyNumberFormat="1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/>
      <protection locked="0"/>
    </xf>
    <xf numFmtId="165" fontId="5" fillId="0" borderId="16" xfId="0" applyNumberFormat="1" applyFont="1" applyBorder="1" applyAlignment="1" applyProtection="1">
      <alignment horizontal="center"/>
      <protection locked="0"/>
    </xf>
    <xf numFmtId="165" fontId="8" fillId="0" borderId="15" xfId="0" applyNumberFormat="1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/>
    </xf>
    <xf numFmtId="165" fontId="5" fillId="0" borderId="16" xfId="0" applyNumberFormat="1" applyFont="1" applyBorder="1" applyAlignment="1" applyProtection="1">
      <alignment/>
      <protection locked="0"/>
    </xf>
    <xf numFmtId="165" fontId="5" fillId="0" borderId="17" xfId="0" applyNumberFormat="1" applyFont="1" applyBorder="1" applyAlignment="1" applyProtection="1">
      <alignment/>
      <protection locked="0"/>
    </xf>
    <xf numFmtId="165" fontId="5" fillId="0" borderId="18" xfId="0" applyNumberFormat="1" applyFont="1" applyBorder="1" applyAlignment="1" applyProtection="1">
      <alignment/>
      <protection locked="0"/>
    </xf>
    <xf numFmtId="5" fontId="5" fillId="0" borderId="18" xfId="0" applyNumberFormat="1" applyFont="1" applyBorder="1" applyAlignment="1" applyProtection="1">
      <alignment horizontal="fill"/>
      <protection locked="0"/>
    </xf>
    <xf numFmtId="0" fontId="5" fillId="0" borderId="18" xfId="0" applyFont="1" applyBorder="1" applyAlignment="1">
      <alignment/>
    </xf>
    <xf numFmtId="5" fontId="5" fillId="0" borderId="19" xfId="0" applyNumberFormat="1" applyFont="1" applyBorder="1" applyAlignment="1" applyProtection="1">
      <alignment/>
      <protection locked="0"/>
    </xf>
    <xf numFmtId="165" fontId="9" fillId="0" borderId="12" xfId="0" applyNumberFormat="1" applyFont="1" applyBorder="1" applyAlignment="1" applyProtection="1">
      <alignment/>
      <protection locked="0"/>
    </xf>
    <xf numFmtId="165" fontId="5" fillId="0" borderId="13" xfId="0" applyNumberFormat="1" applyFont="1" applyBorder="1" applyAlignment="1" applyProtection="1">
      <alignment/>
      <protection locked="0"/>
    </xf>
    <xf numFmtId="5" fontId="5" fillId="0" borderId="13" xfId="0" applyNumberFormat="1" applyFont="1" applyBorder="1" applyAlignment="1" applyProtection="1">
      <alignment horizontal="center"/>
      <protection locked="0"/>
    </xf>
    <xf numFmtId="5" fontId="5" fillId="0" borderId="13" xfId="0" applyNumberFormat="1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65" fontId="5" fillId="0" borderId="15" xfId="0" applyNumberFormat="1" applyFont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5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7" xfId="0" applyBorder="1" applyAlignment="1">
      <alignment/>
    </xf>
    <xf numFmtId="4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1" fontId="0" fillId="0" borderId="29" xfId="0" applyNumberFormat="1" applyBorder="1" applyAlignment="1">
      <alignment/>
    </xf>
    <xf numFmtId="0" fontId="0" fillId="0" borderId="20" xfId="0" applyBorder="1" applyAlignment="1">
      <alignment/>
    </xf>
    <xf numFmtId="41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41" fontId="0" fillId="0" borderId="2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1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41" fontId="13" fillId="0" borderId="28" xfId="0" applyNumberFormat="1" applyFont="1" applyBorder="1" applyAlignment="1">
      <alignment/>
    </xf>
    <xf numFmtId="1" fontId="13" fillId="0" borderId="27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5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168" fontId="13" fillId="0" borderId="0" xfId="0" applyNumberFormat="1" applyFont="1" applyAlignment="1" applyProtection="1">
      <alignment/>
      <protection locked="0"/>
    </xf>
    <xf numFmtId="164" fontId="13" fillId="0" borderId="0" xfId="0" applyNumberFormat="1" applyFont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42" fontId="14" fillId="0" borderId="0" xfId="0" applyNumberFormat="1" applyFont="1" applyBorder="1" applyAlignment="1" applyProtection="1">
      <alignment/>
      <protection locked="0"/>
    </xf>
    <xf numFmtId="41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168" fontId="13" fillId="0" borderId="0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/>
    </xf>
    <xf numFmtId="1" fontId="15" fillId="0" borderId="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5" fontId="5" fillId="0" borderId="18" xfId="0" applyNumberFormat="1" applyFont="1" applyBorder="1" applyAlignment="1" applyProtection="1" quotePrefix="1">
      <alignment horizontal="fill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5" fontId="18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9" fontId="19" fillId="0" borderId="0" xfId="0" applyNumberFormat="1" applyFont="1" applyAlignment="1">
      <alignment/>
    </xf>
    <xf numFmtId="37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/>
    </xf>
    <xf numFmtId="37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 applyProtection="1">
      <alignment/>
      <protection locked="0"/>
    </xf>
    <xf numFmtId="37" fontId="18" fillId="0" borderId="18" xfId="0" applyNumberFormat="1" applyFont="1" applyBorder="1" applyAlignment="1">
      <alignment horizontal="right"/>
    </xf>
    <xf numFmtId="165" fontId="22" fillId="0" borderId="0" xfId="0" applyNumberFormat="1" applyFont="1" applyBorder="1" applyAlignment="1" applyProtection="1">
      <alignment horizontal="center"/>
      <protection locked="0"/>
    </xf>
    <xf numFmtId="37" fontId="18" fillId="0" borderId="0" xfId="0" applyNumberFormat="1" applyFont="1" applyBorder="1" applyAlignment="1" applyProtection="1">
      <alignment horizontal="right"/>
      <protection locked="0"/>
    </xf>
    <xf numFmtId="165" fontId="18" fillId="0" borderId="0" xfId="0" applyNumberFormat="1" applyFont="1" applyBorder="1" applyAlignment="1" applyProtection="1">
      <alignment/>
      <protection locked="0"/>
    </xf>
    <xf numFmtId="37" fontId="18" fillId="0" borderId="18" xfId="0" applyNumberFormat="1" applyFont="1" applyBorder="1" applyAlignment="1" applyProtection="1">
      <alignment horizontal="right"/>
      <protection locked="0"/>
    </xf>
    <xf numFmtId="165" fontId="21" fillId="0" borderId="0" xfId="0" applyNumberFormat="1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37" fontId="23" fillId="0" borderId="0" xfId="0" applyNumberFormat="1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5" fontId="18" fillId="0" borderId="0" xfId="0" applyNumberFormat="1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42" fontId="0" fillId="0" borderId="0" xfId="0" applyNumberFormat="1" applyAlignment="1">
      <alignment/>
    </xf>
    <xf numFmtId="42" fontId="5" fillId="0" borderId="11" xfId="0" applyNumberFormat="1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" fontId="13" fillId="0" borderId="44" xfId="0" applyNumberFormat="1" applyFont="1" applyBorder="1" applyAlignment="1">
      <alignment/>
    </xf>
    <xf numFmtId="0" fontId="13" fillId="0" borderId="32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41" fontId="0" fillId="0" borderId="48" xfId="0" applyNumberFormat="1" applyBorder="1" applyAlignment="1">
      <alignment/>
    </xf>
    <xf numFmtId="41" fontId="13" fillId="0" borderId="32" xfId="0" applyNumberFormat="1" applyFont="1" applyBorder="1" applyAlignment="1">
      <alignment/>
    </xf>
    <xf numFmtId="164" fontId="13" fillId="0" borderId="32" xfId="0" applyNumberFormat="1" applyFont="1" applyBorder="1" applyAlignment="1">
      <alignment/>
    </xf>
    <xf numFmtId="168" fontId="13" fillId="0" borderId="32" xfId="0" applyNumberFormat="1" applyFont="1" applyBorder="1" applyAlignment="1" applyProtection="1">
      <alignment/>
      <protection locked="0"/>
    </xf>
    <xf numFmtId="164" fontId="13" fillId="0" borderId="32" xfId="0" applyNumberFormat="1" applyFont="1" applyBorder="1" applyAlignment="1" applyProtection="1">
      <alignment/>
      <protection locked="0"/>
    </xf>
    <xf numFmtId="41" fontId="13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164" fontId="0" fillId="0" borderId="46" xfId="0" applyNumberFormat="1" applyBorder="1" applyAlignment="1">
      <alignment/>
    </xf>
    <xf numFmtId="41" fontId="0" fillId="0" borderId="46" xfId="0" applyNumberFormat="1" applyBorder="1" applyAlignment="1">
      <alignment/>
    </xf>
    <xf numFmtId="41" fontId="0" fillId="0" borderId="51" xfId="0" applyNumberFormat="1" applyBorder="1" applyAlignment="1">
      <alignment/>
    </xf>
    <xf numFmtId="41" fontId="0" fillId="0" borderId="47" xfId="0" applyNumberForma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0" fillId="0" borderId="41" xfId="0" applyFont="1" applyBorder="1" applyAlignment="1">
      <alignment/>
    </xf>
    <xf numFmtId="164" fontId="10" fillId="0" borderId="37" xfId="0" applyNumberFormat="1" applyFont="1" applyBorder="1" applyAlignment="1">
      <alignment/>
    </xf>
    <xf numFmtId="44" fontId="10" fillId="0" borderId="37" xfId="0" applyNumberFormat="1" applyFont="1" applyBorder="1" applyAlignment="1">
      <alignment/>
    </xf>
    <xf numFmtId="1" fontId="13" fillId="0" borderId="32" xfId="0" applyNumberFormat="1" applyFont="1" applyBorder="1" applyAlignment="1">
      <alignment/>
    </xf>
    <xf numFmtId="41" fontId="10" fillId="0" borderId="37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47" xfId="0" applyNumberFormat="1" applyBorder="1" applyAlignment="1">
      <alignment/>
    </xf>
    <xf numFmtId="41" fontId="0" fillId="0" borderId="52" xfId="0" applyNumberFormat="1" applyBorder="1" applyAlignment="1">
      <alignment/>
    </xf>
    <xf numFmtId="42" fontId="0" fillId="0" borderId="16" xfId="0" applyNumberFormat="1" applyBorder="1" applyAlignment="1">
      <alignment/>
    </xf>
    <xf numFmtId="41" fontId="0" fillId="0" borderId="53" xfId="0" applyNumberFormat="1" applyBorder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44" xfId="0" applyFont="1" applyBorder="1" applyAlignment="1">
      <alignment horizontal="right"/>
    </xf>
    <xf numFmtId="0" fontId="13" fillId="0" borderId="44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32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/>
    </xf>
    <xf numFmtId="41" fontId="13" fillId="0" borderId="31" xfId="0" applyNumberFormat="1" applyFont="1" applyBorder="1" applyAlignment="1">
      <alignment/>
    </xf>
    <xf numFmtId="0" fontId="13" fillId="0" borderId="16" xfId="0" applyFont="1" applyBorder="1" applyAlignment="1">
      <alignment/>
    </xf>
    <xf numFmtId="37" fontId="10" fillId="0" borderId="49" xfId="0" applyNumberFormat="1" applyFont="1" applyBorder="1" applyAlignment="1">
      <alignment/>
    </xf>
    <xf numFmtId="0" fontId="25" fillId="0" borderId="20" xfId="0" applyFont="1" applyBorder="1" applyAlignment="1">
      <alignment/>
    </xf>
    <xf numFmtId="41" fontId="18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18" xfId="0" applyNumberFormat="1" applyFont="1" applyBorder="1" applyAlignment="1">
      <alignment horizontal="right"/>
    </xf>
    <xf numFmtId="41" fontId="18" fillId="0" borderId="18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19" fillId="0" borderId="0" xfId="0" applyNumberFormat="1" applyFont="1" applyAlignment="1">
      <alignment horizontal="right"/>
    </xf>
    <xf numFmtId="41" fontId="18" fillId="0" borderId="0" xfId="0" applyNumberFormat="1" applyFont="1" applyAlignment="1">
      <alignment horizontal="right"/>
    </xf>
    <xf numFmtId="41" fontId="22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22" fillId="0" borderId="0" xfId="0" applyNumberFormat="1" applyFont="1" applyAlignment="1">
      <alignment horizontal="right"/>
    </xf>
    <xf numFmtId="41" fontId="5" fillId="0" borderId="0" xfId="0" applyNumberFormat="1" applyFont="1" applyAlignment="1" applyProtection="1">
      <alignment horizontal="right"/>
      <protection/>
    </xf>
    <xf numFmtId="42" fontId="14" fillId="0" borderId="18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42" fontId="0" fillId="0" borderId="18" xfId="0" applyNumberFormat="1" applyBorder="1" applyAlignment="1">
      <alignment/>
    </xf>
    <xf numFmtId="1" fontId="13" fillId="0" borderId="54" xfId="0" applyNumberFormat="1" applyFont="1" applyBorder="1" applyAlignment="1">
      <alignment/>
    </xf>
    <xf numFmtId="0" fontId="13" fillId="0" borderId="55" xfId="0" applyNumberFormat="1" applyFont="1" applyBorder="1" applyAlignment="1">
      <alignment/>
    </xf>
    <xf numFmtId="0" fontId="13" fillId="0" borderId="55" xfId="0" applyFont="1" applyBorder="1" applyAlignment="1">
      <alignment/>
    </xf>
    <xf numFmtId="41" fontId="13" fillId="0" borderId="55" xfId="0" applyNumberFormat="1" applyFont="1" applyBorder="1" applyAlignment="1">
      <alignment/>
    </xf>
    <xf numFmtId="164" fontId="13" fillId="0" borderId="55" xfId="0" applyNumberFormat="1" applyFont="1" applyBorder="1" applyAlignment="1">
      <alignment/>
    </xf>
    <xf numFmtId="168" fontId="13" fillId="0" borderId="55" xfId="0" applyNumberFormat="1" applyFont="1" applyBorder="1" applyAlignment="1" applyProtection="1">
      <alignment/>
      <protection locked="0"/>
    </xf>
    <xf numFmtId="164" fontId="13" fillId="0" borderId="55" xfId="0" applyNumberFormat="1" applyFont="1" applyBorder="1" applyAlignment="1" applyProtection="1">
      <alignment/>
      <protection locked="0"/>
    </xf>
    <xf numFmtId="41" fontId="13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41" fontId="13" fillId="0" borderId="17" xfId="0" applyNumberFormat="1" applyFont="1" applyBorder="1" applyAlignment="1">
      <alignment horizontal="right"/>
    </xf>
    <xf numFmtId="41" fontId="13" fillId="0" borderId="49" xfId="0" applyNumberFormat="1" applyFont="1" applyBorder="1" applyAlignment="1">
      <alignment/>
    </xf>
    <xf numFmtId="1" fontId="26" fillId="0" borderId="44" xfId="0" applyNumberFormat="1" applyFont="1" applyBorder="1" applyAlignment="1">
      <alignment/>
    </xf>
    <xf numFmtId="0" fontId="26" fillId="0" borderId="32" xfId="0" applyNumberFormat="1" applyFont="1" applyBorder="1" applyAlignment="1">
      <alignment/>
    </xf>
    <xf numFmtId="0" fontId="26" fillId="0" borderId="32" xfId="0" applyFont="1" applyBorder="1" applyAlignment="1">
      <alignment/>
    </xf>
    <xf numFmtId="41" fontId="26" fillId="0" borderId="32" xfId="0" applyNumberFormat="1" applyFont="1" applyBorder="1" applyAlignment="1">
      <alignment/>
    </xf>
    <xf numFmtId="164" fontId="26" fillId="0" borderId="32" xfId="0" applyNumberFormat="1" applyFont="1" applyBorder="1" applyAlignment="1">
      <alignment/>
    </xf>
    <xf numFmtId="168" fontId="26" fillId="0" borderId="32" xfId="0" applyNumberFormat="1" applyFont="1" applyBorder="1" applyAlignment="1" applyProtection="1">
      <alignment/>
      <protection locked="0"/>
    </xf>
    <xf numFmtId="164" fontId="26" fillId="0" borderId="32" xfId="0" applyNumberFormat="1" applyFont="1" applyBorder="1" applyAlignment="1" applyProtection="1">
      <alignment/>
      <protection locked="0"/>
    </xf>
    <xf numFmtId="41" fontId="26" fillId="0" borderId="28" xfId="0" applyNumberFormat="1" applyFont="1" applyBorder="1" applyAlignment="1">
      <alignment/>
    </xf>
    <xf numFmtId="0" fontId="27" fillId="0" borderId="0" xfId="0" applyFont="1" applyAlignment="1">
      <alignment/>
    </xf>
    <xf numFmtId="41" fontId="0" fillId="0" borderId="0" xfId="0" applyNumberFormat="1" applyAlignment="1">
      <alignment/>
    </xf>
    <xf numFmtId="1" fontId="28" fillId="0" borderId="44" xfId="0" applyNumberFormat="1" applyFont="1" applyBorder="1" applyAlignment="1">
      <alignment/>
    </xf>
    <xf numFmtId="0" fontId="28" fillId="0" borderId="32" xfId="0" applyNumberFormat="1" applyFont="1" applyBorder="1" applyAlignment="1">
      <alignment/>
    </xf>
    <xf numFmtId="0" fontId="28" fillId="0" borderId="32" xfId="0" applyFont="1" applyBorder="1" applyAlignment="1">
      <alignment/>
    </xf>
    <xf numFmtId="41" fontId="28" fillId="0" borderId="0" xfId="0" applyNumberFormat="1" applyFont="1" applyBorder="1" applyAlignment="1">
      <alignment/>
    </xf>
    <xf numFmtId="41" fontId="28" fillId="0" borderId="32" xfId="0" applyNumberFormat="1" applyFont="1" applyBorder="1" applyAlignment="1">
      <alignment/>
    </xf>
    <xf numFmtId="164" fontId="28" fillId="0" borderId="32" xfId="0" applyNumberFormat="1" applyFont="1" applyBorder="1" applyAlignment="1">
      <alignment/>
    </xf>
    <xf numFmtId="168" fontId="28" fillId="0" borderId="32" xfId="0" applyNumberFormat="1" applyFont="1" applyBorder="1" applyAlignment="1" applyProtection="1">
      <alignment/>
      <protection locked="0"/>
    </xf>
    <xf numFmtId="164" fontId="28" fillId="0" borderId="32" xfId="0" applyNumberFormat="1" applyFont="1" applyBorder="1" applyAlignment="1" applyProtection="1">
      <alignment/>
      <protection locked="0"/>
    </xf>
    <xf numFmtId="41" fontId="28" fillId="0" borderId="2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left"/>
    </xf>
    <xf numFmtId="41" fontId="28" fillId="0" borderId="31" xfId="0" applyNumberFormat="1" applyFont="1" applyBorder="1" applyAlignment="1">
      <alignment/>
    </xf>
    <xf numFmtId="164" fontId="30" fillId="0" borderId="32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33" borderId="33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3" fontId="0" fillId="33" borderId="32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33" borderId="37" xfId="0" applyNumberFormat="1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2" fontId="0" fillId="0" borderId="37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/>
    </xf>
    <xf numFmtId="4" fontId="0" fillId="0" borderId="3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1" fontId="10" fillId="0" borderId="44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32" xfId="0" applyFont="1" applyBorder="1" applyAlignment="1">
      <alignment/>
    </xf>
    <xf numFmtId="4" fontId="32" fillId="0" borderId="0" xfId="0" applyNumberFormat="1" applyFont="1" applyAlignment="1">
      <alignment/>
    </xf>
    <xf numFmtId="41" fontId="32" fillId="0" borderId="32" xfId="0" applyNumberFormat="1" applyFont="1" applyBorder="1" applyAlignment="1" applyProtection="1">
      <alignment/>
      <protection locked="0"/>
    </xf>
    <xf numFmtId="164" fontId="32" fillId="0" borderId="32" xfId="0" applyNumberFormat="1" applyFont="1" applyBorder="1" applyAlignment="1">
      <alignment/>
    </xf>
    <xf numFmtId="4" fontId="32" fillId="0" borderId="32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164" fontId="10" fillId="0" borderId="32" xfId="0" applyNumberFormat="1" applyFont="1" applyBorder="1" applyAlignment="1" applyProtection="1">
      <alignment/>
      <protection locked="0"/>
    </xf>
    <xf numFmtId="4" fontId="10" fillId="0" borderId="28" xfId="0" applyNumberFormat="1" applyFont="1" applyBorder="1" applyAlignment="1">
      <alignment/>
    </xf>
    <xf numFmtId="0" fontId="10" fillId="0" borderId="32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2" xfId="0" applyNumberFormat="1" applyFont="1" applyBorder="1" applyAlignment="1" applyProtection="1">
      <alignment/>
      <protection locked="0"/>
    </xf>
    <xf numFmtId="164" fontId="10" fillId="0" borderId="32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44" xfId="0" applyFont="1" applyBorder="1" applyAlignment="1">
      <alignment/>
    </xf>
    <xf numFmtId="0" fontId="31" fillId="0" borderId="3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right"/>
    </xf>
    <xf numFmtId="3" fontId="10" fillId="0" borderId="6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41" fontId="10" fillId="0" borderId="32" xfId="0" applyNumberFormat="1" applyFont="1" applyFill="1" applyBorder="1" applyAlignment="1">
      <alignment/>
    </xf>
    <xf numFmtId="2" fontId="10" fillId="0" borderId="32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41" fontId="10" fillId="0" borderId="37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2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64" xfId="0" applyNumberFormat="1" applyFont="1" applyBorder="1" applyAlignment="1">
      <alignment/>
    </xf>
    <xf numFmtId="1" fontId="32" fillId="0" borderId="32" xfId="0" applyNumberFormat="1" applyFont="1" applyBorder="1" applyAlignment="1">
      <alignment/>
    </xf>
    <xf numFmtId="1" fontId="10" fillId="0" borderId="32" xfId="0" applyNumberFormat="1" applyFont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21" xfId="0" applyNumberFormat="1" applyBorder="1" applyAlignment="1">
      <alignment/>
    </xf>
    <xf numFmtId="41" fontId="28" fillId="0" borderId="32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2" fontId="0" fillId="0" borderId="65" xfId="0" applyNumberFormat="1" applyBorder="1" applyAlignment="1">
      <alignment/>
    </xf>
    <xf numFmtId="42" fontId="0" fillId="0" borderId="66" xfId="0" applyNumberFormat="1" applyBorder="1" applyAlignment="1">
      <alignment/>
    </xf>
    <xf numFmtId="41" fontId="13" fillId="0" borderId="35" xfId="0" applyNumberFormat="1" applyFont="1" applyBorder="1" applyAlignment="1">
      <alignment/>
    </xf>
    <xf numFmtId="41" fontId="28" fillId="0" borderId="35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14" fontId="5" fillId="0" borderId="1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13" fillId="0" borderId="57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28" fillId="0" borderId="15" xfId="0" applyNumberFormat="1" applyFont="1" applyBorder="1" applyAlignment="1">
      <alignment/>
    </xf>
    <xf numFmtId="2" fontId="0" fillId="0" borderId="65" xfId="0" applyNumberFormat="1" applyBorder="1" applyAlignment="1">
      <alignment/>
    </xf>
    <xf numFmtId="2" fontId="26" fillId="0" borderId="32" xfId="0" applyNumberFormat="1" applyFont="1" applyBorder="1" applyAlignment="1">
      <alignment/>
    </xf>
    <xf numFmtId="2" fontId="28" fillId="0" borderId="32" xfId="0" applyNumberFormat="1" applyFont="1" applyBorder="1" applyAlignment="1">
      <alignment/>
    </xf>
    <xf numFmtId="2" fontId="13" fillId="0" borderId="32" xfId="0" applyNumberFormat="1" applyFont="1" applyBorder="1" applyAlignment="1">
      <alignment/>
    </xf>
    <xf numFmtId="2" fontId="13" fillId="0" borderId="55" xfId="0" applyNumberFormat="1" applyFont="1" applyBorder="1" applyAlignment="1">
      <alignment/>
    </xf>
    <xf numFmtId="43" fontId="26" fillId="0" borderId="16" xfId="0" applyNumberFormat="1" applyFont="1" applyBorder="1" applyAlignment="1" applyProtection="1">
      <alignment/>
      <protection locked="0"/>
    </xf>
    <xf numFmtId="43" fontId="28" fillId="0" borderId="16" xfId="0" applyNumberFormat="1" applyFont="1" applyBorder="1" applyAlignment="1" applyProtection="1">
      <alignment/>
      <protection locked="0"/>
    </xf>
    <xf numFmtId="43" fontId="13" fillId="0" borderId="16" xfId="0" applyNumberFormat="1" applyFont="1" applyBorder="1" applyAlignment="1" applyProtection="1">
      <alignment/>
      <protection locked="0"/>
    </xf>
    <xf numFmtId="43" fontId="13" fillId="0" borderId="67" xfId="0" applyNumberFormat="1" applyFon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4" fontId="6" fillId="0" borderId="0" xfId="0" applyNumberFormat="1" applyFont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pane xSplit="5" ySplit="8" topLeftCell="F5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6" sqref="D6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4.7109375" style="0" customWidth="1"/>
    <col min="4" max="4" width="21.57421875" style="0" customWidth="1"/>
    <col min="5" max="5" width="9.7109375" style="0" bestFit="1" customWidth="1"/>
    <col min="6" max="6" width="10.140625" style="0" bestFit="1" customWidth="1"/>
    <col min="7" max="7" width="9.8515625" style="0" customWidth="1"/>
    <col min="8" max="8" width="4.7109375" style="0" customWidth="1"/>
    <col min="9" max="9" width="10.00390625" style="0" customWidth="1"/>
    <col min="10" max="10" width="7.8515625" style="0" customWidth="1"/>
    <col min="11" max="11" width="10.421875" style="0" customWidth="1"/>
    <col min="12" max="12" width="10.57421875" style="0" bestFit="1" customWidth="1"/>
    <col min="13" max="13" width="10.140625" style="0" customWidth="1"/>
    <col min="14" max="14" width="4.7109375" style="0" customWidth="1"/>
    <col min="15" max="15" width="6.28125" style="0" customWidth="1"/>
    <col min="16" max="16" width="8.57421875" style="0" customWidth="1"/>
    <col min="17" max="17" width="10.7109375" style="0" customWidth="1"/>
  </cols>
  <sheetData>
    <row r="1" spans="1:16" ht="12.75">
      <c r="A1" s="212" t="s">
        <v>122</v>
      </c>
      <c r="B1" s="68"/>
      <c r="C1" s="162"/>
      <c r="D1" s="68"/>
      <c r="E1" s="68"/>
      <c r="F1" s="68"/>
      <c r="G1" s="68"/>
      <c r="H1" s="163"/>
      <c r="I1" s="68"/>
      <c r="J1" s="68"/>
      <c r="K1" s="68"/>
      <c r="L1" s="68"/>
      <c r="M1" s="393"/>
      <c r="N1" s="394"/>
      <c r="O1" s="394"/>
      <c r="P1" s="69"/>
    </row>
    <row r="2" spans="1:16" ht="12.75">
      <c r="A2" s="37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61"/>
    </row>
    <row r="3" spans="1:16" ht="13.5" thickBot="1">
      <c r="A3" s="70" t="s">
        <v>0</v>
      </c>
      <c r="B3" s="71"/>
      <c r="C3" s="71"/>
      <c r="D3" s="71"/>
      <c r="E3" s="164">
        <v>2017</v>
      </c>
      <c r="F3" s="165"/>
      <c r="G3" s="71"/>
      <c r="H3" s="71"/>
      <c r="I3" s="71"/>
      <c r="J3" s="71"/>
      <c r="K3" s="71"/>
      <c r="L3" s="71"/>
      <c r="M3" s="71"/>
      <c r="N3" s="71"/>
      <c r="O3" s="71"/>
      <c r="P3" s="86"/>
    </row>
    <row r="4" spans="1:16" ht="12.75">
      <c r="A4" s="63"/>
      <c r="B4" s="89"/>
      <c r="C4" s="64"/>
      <c r="D4" s="104" t="s">
        <v>1</v>
      </c>
      <c r="E4" s="92" t="s">
        <v>2</v>
      </c>
      <c r="F4" s="68"/>
      <c r="G4" s="93" t="s">
        <v>3</v>
      </c>
      <c r="H4" s="63"/>
      <c r="I4" s="68"/>
      <c r="J4" s="64" t="s">
        <v>143</v>
      </c>
      <c r="K4" s="69"/>
      <c r="L4" s="65" t="s">
        <v>4</v>
      </c>
      <c r="M4" s="121" t="s">
        <v>88</v>
      </c>
      <c r="N4" s="64"/>
      <c r="O4" s="68"/>
      <c r="P4" s="72"/>
    </row>
    <row r="5" spans="1:16" ht="12.75">
      <c r="A5" s="88" t="s">
        <v>5</v>
      </c>
      <c r="B5" s="90" t="s">
        <v>6</v>
      </c>
      <c r="C5" s="90" t="s">
        <v>7</v>
      </c>
      <c r="D5" s="106">
        <v>43100</v>
      </c>
      <c r="E5" s="91" t="s">
        <v>8</v>
      </c>
      <c r="F5" s="90" t="s">
        <v>9</v>
      </c>
      <c r="G5" s="94" t="s">
        <v>8</v>
      </c>
      <c r="H5" s="100" t="s">
        <v>10</v>
      </c>
      <c r="I5" s="99" t="s">
        <v>11</v>
      </c>
      <c r="J5" s="90" t="s">
        <v>12</v>
      </c>
      <c r="K5" s="101" t="s">
        <v>4</v>
      </c>
      <c r="L5" s="66" t="s">
        <v>13</v>
      </c>
      <c r="M5" s="88" t="s">
        <v>4</v>
      </c>
      <c r="N5" s="87" t="s">
        <v>10</v>
      </c>
      <c r="O5" s="99" t="s">
        <v>14</v>
      </c>
      <c r="P5" s="101" t="s">
        <v>12</v>
      </c>
    </row>
    <row r="6" spans="1:16" ht="13.5" thickBot="1">
      <c r="A6" s="95" t="s">
        <v>15</v>
      </c>
      <c r="B6" s="96" t="s">
        <v>16</v>
      </c>
      <c r="C6" s="96" t="s">
        <v>17</v>
      </c>
      <c r="D6" s="105" t="s">
        <v>18</v>
      </c>
      <c r="E6" s="97" t="s">
        <v>19</v>
      </c>
      <c r="F6" s="96" t="s">
        <v>20</v>
      </c>
      <c r="G6" s="98" t="s">
        <v>19</v>
      </c>
      <c r="H6" s="70" t="s">
        <v>21</v>
      </c>
      <c r="I6" s="102"/>
      <c r="J6" s="96" t="s">
        <v>20</v>
      </c>
      <c r="K6" s="98" t="s">
        <v>20</v>
      </c>
      <c r="L6" s="67" t="s">
        <v>20</v>
      </c>
      <c r="M6" s="95" t="s">
        <v>20</v>
      </c>
      <c r="N6" s="103" t="s">
        <v>21</v>
      </c>
      <c r="O6" s="102"/>
      <c r="P6" s="98" t="s">
        <v>20</v>
      </c>
    </row>
    <row r="7" spans="1:16" ht="4.5" customHeight="1" thickBot="1">
      <c r="A7" s="1"/>
      <c r="B7" s="1"/>
      <c r="C7" s="1"/>
      <c r="D7" s="1"/>
      <c r="E7" s="1"/>
      <c r="F7" s="1"/>
      <c r="G7" s="1"/>
      <c r="J7" s="122"/>
      <c r="K7" s="1"/>
      <c r="L7" s="1"/>
      <c r="M7" s="1"/>
      <c r="P7" s="1"/>
    </row>
    <row r="8" spans="1:16" ht="12.75">
      <c r="A8" s="73"/>
      <c r="B8" s="74" t="s">
        <v>22</v>
      </c>
      <c r="C8" s="64"/>
      <c r="D8" s="64"/>
      <c r="E8" s="64"/>
      <c r="F8" s="64"/>
      <c r="G8" s="64"/>
      <c r="H8" s="68"/>
      <c r="I8" s="68"/>
      <c r="J8" s="64"/>
      <c r="K8" s="64"/>
      <c r="L8" s="64"/>
      <c r="M8" s="64"/>
      <c r="N8" s="68"/>
      <c r="O8" s="68"/>
      <c r="P8" s="72"/>
    </row>
    <row r="9" spans="1:16" ht="12.75">
      <c r="A9" s="166">
        <v>1</v>
      </c>
      <c r="B9" s="253" t="s">
        <v>110</v>
      </c>
      <c r="C9" s="207">
        <v>1989</v>
      </c>
      <c r="D9" s="208" t="s">
        <v>85</v>
      </c>
      <c r="E9" s="255">
        <v>11384.78</v>
      </c>
      <c r="F9" s="209">
        <f>G9-E9</f>
        <v>-3000</v>
      </c>
      <c r="G9" s="264">
        <v>8384.78</v>
      </c>
      <c r="H9" s="186"/>
      <c r="I9" s="175"/>
      <c r="J9" s="173"/>
      <c r="K9" s="173"/>
      <c r="L9" s="173"/>
      <c r="M9" s="190"/>
      <c r="N9" s="190"/>
      <c r="O9" s="176"/>
      <c r="P9" s="190"/>
    </row>
    <row r="10" spans="1:16" s="200" customFormat="1" ht="9.75">
      <c r="A10" s="201"/>
      <c r="B10" s="203"/>
      <c r="C10" s="207">
        <v>1970</v>
      </c>
      <c r="D10" s="205" t="s">
        <v>106</v>
      </c>
      <c r="E10" s="199">
        <v>3989</v>
      </c>
      <c r="F10" s="173">
        <f>G10-E10</f>
        <v>0</v>
      </c>
      <c r="G10" s="365">
        <v>3989</v>
      </c>
      <c r="H10" s="210"/>
      <c r="I10" s="206"/>
      <c r="J10" s="204"/>
      <c r="K10" s="204"/>
      <c r="L10" s="204"/>
      <c r="M10" s="204"/>
      <c r="N10" s="206"/>
      <c r="O10" s="206"/>
      <c r="P10" s="204"/>
    </row>
    <row r="11" spans="1:16" s="200" customFormat="1" ht="9.75">
      <c r="A11" s="202"/>
      <c r="B11" s="263"/>
      <c r="C11" s="204">
        <v>1970</v>
      </c>
      <c r="D11" s="205" t="s">
        <v>104</v>
      </c>
      <c r="E11" s="240">
        <v>200</v>
      </c>
      <c r="F11" s="177">
        <f>G11-E11</f>
        <v>0</v>
      </c>
      <c r="G11" s="241">
        <v>200</v>
      </c>
      <c r="H11" s="210"/>
      <c r="I11" s="206"/>
      <c r="J11" s="204"/>
      <c r="K11" s="204"/>
      <c r="L11" s="204"/>
      <c r="M11" s="204"/>
      <c r="N11" s="206"/>
      <c r="O11" s="206"/>
      <c r="P11" s="204"/>
    </row>
    <row r="12" spans="1:16" ht="13.5" thickBot="1">
      <c r="A12" s="184"/>
      <c r="B12" s="185"/>
      <c r="C12" s="185"/>
      <c r="D12" s="185" t="s">
        <v>23</v>
      </c>
      <c r="E12" s="125">
        <f>SUM(E9:E11)</f>
        <v>15573.78</v>
      </c>
      <c r="F12" s="177">
        <f>G12-E12</f>
        <v>-3000</v>
      </c>
      <c r="G12" s="211">
        <f>SUM(G9:G11)</f>
        <v>12573.78</v>
      </c>
      <c r="H12" s="187"/>
      <c r="I12" s="188"/>
      <c r="J12" s="189"/>
      <c r="K12" s="189"/>
      <c r="L12" s="189"/>
      <c r="M12" s="191"/>
      <c r="N12" s="185"/>
      <c r="O12" s="188"/>
      <c r="P12" s="191"/>
    </row>
    <row r="13" spans="1:16" s="171" customFormat="1" ht="13.5" thickBot="1">
      <c r="A13" s="178"/>
      <c r="B13" s="169" t="s">
        <v>24</v>
      </c>
      <c r="C13" s="170"/>
      <c r="E13" s="183"/>
      <c r="F13" s="182"/>
      <c r="G13" s="179"/>
      <c r="H13" s="179"/>
      <c r="I13" s="180"/>
      <c r="J13" s="181"/>
      <c r="K13" s="181"/>
      <c r="L13" s="181"/>
      <c r="M13" s="181"/>
      <c r="N13" s="179"/>
      <c r="O13" s="180"/>
      <c r="P13" s="172"/>
    </row>
    <row r="14" spans="1:16" s="250" customFormat="1" ht="12.75">
      <c r="A14" s="242"/>
      <c r="B14" s="243">
        <v>1</v>
      </c>
      <c r="C14" s="244">
        <v>1970</v>
      </c>
      <c r="D14" s="244" t="s">
        <v>119</v>
      </c>
      <c r="E14" s="376">
        <v>859.16</v>
      </c>
      <c r="F14" s="388">
        <f aca="true" t="shared" si="0" ref="F14:F30">G14-E14</f>
        <v>0</v>
      </c>
      <c r="G14" s="384">
        <v>859.16</v>
      </c>
      <c r="H14" s="246">
        <v>10</v>
      </c>
      <c r="I14" s="247">
        <f>$E$3-C14</f>
        <v>47</v>
      </c>
      <c r="J14" s="384">
        <v>0</v>
      </c>
      <c r="K14" s="384">
        <v>859.16</v>
      </c>
      <c r="L14" s="245">
        <f aca="true" t="shared" si="1" ref="L14:L72">M14-K14</f>
        <v>-42.95799999999997</v>
      </c>
      <c r="M14" s="245">
        <f>IF((($E$3+0.5)-C14)&gt;N14,G14,(G14/N14)*(($E$3+0.5)-C14))</f>
        <v>816.202</v>
      </c>
      <c r="N14" s="246">
        <v>50</v>
      </c>
      <c r="O14" s="248">
        <f>IF((($E$3+0.5)-C14)&gt;=N14,0,N14-(($E$3+0.5)-C14))</f>
        <v>2.5</v>
      </c>
      <c r="P14" s="249">
        <f>IF(O14&lt;1,(G14-M14),(G14-M14)/O14)</f>
        <v>17.18319999999999</v>
      </c>
    </row>
    <row r="15" spans="1:16" s="250" customFormat="1" ht="12.75">
      <c r="A15" s="242">
        <v>2</v>
      </c>
      <c r="B15" s="243">
        <v>2</v>
      </c>
      <c r="C15" s="244">
        <v>1970</v>
      </c>
      <c r="D15" s="244" t="s">
        <v>107</v>
      </c>
      <c r="E15" s="376">
        <v>536.98</v>
      </c>
      <c r="F15" s="388">
        <f t="shared" si="0"/>
        <v>-536.98</v>
      </c>
      <c r="G15" s="384">
        <v>0</v>
      </c>
      <c r="H15" s="246">
        <v>10</v>
      </c>
      <c r="I15" s="247">
        <f aca="true" t="shared" si="2" ref="I15:I72">$E$3-C15</f>
        <v>47</v>
      </c>
      <c r="J15" s="384">
        <v>0</v>
      </c>
      <c r="K15" s="384">
        <v>536.98</v>
      </c>
      <c r="L15" s="245">
        <f t="shared" si="1"/>
        <v>-536.98</v>
      </c>
      <c r="M15" s="245">
        <f aca="true" t="shared" si="3" ref="M15:M72">IF((($E$3+0.5)-C15)&gt;N15,G15,(G15/N15)*(($E$3+0.5)-C15))</f>
        <v>0</v>
      </c>
      <c r="N15" s="246">
        <v>50</v>
      </c>
      <c r="O15" s="248">
        <f aca="true" t="shared" si="4" ref="O15:O72">IF((($E$3+0.5)-C15)&gt;=N15,0,N15-(($E$3+0.5)-C15))</f>
        <v>2.5</v>
      </c>
      <c r="P15" s="249">
        <f aca="true" t="shared" si="5" ref="P15:P72">IF(O15&lt;1,(G15-M15),(G15-M15)/O15)</f>
        <v>0</v>
      </c>
    </row>
    <row r="16" spans="1:16" s="250" customFormat="1" ht="12.75">
      <c r="A16" s="242">
        <v>2</v>
      </c>
      <c r="B16" s="243">
        <v>3</v>
      </c>
      <c r="C16" s="244">
        <v>1970</v>
      </c>
      <c r="D16" s="244" t="s">
        <v>108</v>
      </c>
      <c r="E16" s="376">
        <v>536.98</v>
      </c>
      <c r="F16" s="388">
        <f t="shared" si="0"/>
        <v>-536.98</v>
      </c>
      <c r="G16" s="384">
        <v>0</v>
      </c>
      <c r="H16" s="246">
        <v>10</v>
      </c>
      <c r="I16" s="247">
        <f t="shared" si="2"/>
        <v>47</v>
      </c>
      <c r="J16" s="384">
        <v>0</v>
      </c>
      <c r="K16" s="384">
        <v>536.98</v>
      </c>
      <c r="L16" s="245">
        <f t="shared" si="1"/>
        <v>-536.98</v>
      </c>
      <c r="M16" s="245">
        <f t="shared" si="3"/>
        <v>0</v>
      </c>
      <c r="N16" s="246">
        <v>50</v>
      </c>
      <c r="O16" s="248">
        <f t="shared" si="4"/>
        <v>2.5</v>
      </c>
      <c r="P16" s="249">
        <f t="shared" si="5"/>
        <v>0</v>
      </c>
    </row>
    <row r="17" spans="1:16" s="250" customFormat="1" ht="12.75">
      <c r="A17" s="242"/>
      <c r="B17" s="243">
        <v>4</v>
      </c>
      <c r="C17" s="244">
        <v>1970</v>
      </c>
      <c r="D17" s="244" t="s">
        <v>54</v>
      </c>
      <c r="E17" s="376">
        <v>214.8</v>
      </c>
      <c r="F17" s="388">
        <f t="shared" si="0"/>
        <v>0</v>
      </c>
      <c r="G17" s="384">
        <v>214.8</v>
      </c>
      <c r="H17" s="246">
        <v>20</v>
      </c>
      <c r="I17" s="247">
        <f t="shared" si="2"/>
        <v>47</v>
      </c>
      <c r="J17" s="384">
        <v>0</v>
      </c>
      <c r="K17" s="384">
        <v>214.8</v>
      </c>
      <c r="L17" s="245">
        <f t="shared" si="1"/>
        <v>-10.740000000000009</v>
      </c>
      <c r="M17" s="245">
        <f t="shared" si="3"/>
        <v>204.06</v>
      </c>
      <c r="N17" s="246">
        <v>50</v>
      </c>
      <c r="O17" s="248">
        <f t="shared" si="4"/>
        <v>2.5</v>
      </c>
      <c r="P17" s="249">
        <f t="shared" si="5"/>
        <v>4.296000000000004</v>
      </c>
    </row>
    <row r="18" spans="1:16" s="250" customFormat="1" ht="12.75">
      <c r="A18" s="242"/>
      <c r="B18" s="243">
        <v>5</v>
      </c>
      <c r="C18" s="244">
        <v>1970</v>
      </c>
      <c r="D18" s="244" t="s">
        <v>55</v>
      </c>
      <c r="E18" s="376">
        <v>536.98</v>
      </c>
      <c r="F18" s="388">
        <f t="shared" si="0"/>
        <v>0</v>
      </c>
      <c r="G18" s="384">
        <v>536.98</v>
      </c>
      <c r="H18" s="246">
        <v>20</v>
      </c>
      <c r="I18" s="247">
        <f t="shared" si="2"/>
        <v>47</v>
      </c>
      <c r="J18" s="384">
        <v>0</v>
      </c>
      <c r="K18" s="384">
        <v>536.98</v>
      </c>
      <c r="L18" s="245">
        <f t="shared" si="1"/>
        <v>-26.84899999999999</v>
      </c>
      <c r="M18" s="245">
        <f t="shared" si="3"/>
        <v>510.13100000000003</v>
      </c>
      <c r="N18" s="246">
        <v>50</v>
      </c>
      <c r="O18" s="248">
        <f t="shared" si="4"/>
        <v>2.5</v>
      </c>
      <c r="P18" s="249">
        <f t="shared" si="5"/>
        <v>10.739599999999996</v>
      </c>
    </row>
    <row r="19" spans="1:16" s="250" customFormat="1" ht="12.75">
      <c r="A19" s="242"/>
      <c r="B19" s="243">
        <v>6</v>
      </c>
      <c r="C19" s="244">
        <v>1970</v>
      </c>
      <c r="D19" s="244" t="s">
        <v>56</v>
      </c>
      <c r="E19" s="376">
        <v>2470.1</v>
      </c>
      <c r="F19" s="388">
        <f t="shared" si="0"/>
        <v>0</v>
      </c>
      <c r="G19" s="384">
        <v>2470.1</v>
      </c>
      <c r="H19" s="246">
        <v>25</v>
      </c>
      <c r="I19" s="247">
        <f t="shared" si="2"/>
        <v>47</v>
      </c>
      <c r="J19" s="384">
        <v>0</v>
      </c>
      <c r="K19" s="384">
        <v>2470.1</v>
      </c>
      <c r="L19" s="245">
        <f t="shared" si="1"/>
        <v>-123.50499999999965</v>
      </c>
      <c r="M19" s="245">
        <f t="shared" si="3"/>
        <v>2346.5950000000003</v>
      </c>
      <c r="N19" s="246">
        <v>50</v>
      </c>
      <c r="O19" s="248">
        <f t="shared" si="4"/>
        <v>2.5</v>
      </c>
      <c r="P19" s="249">
        <f t="shared" si="5"/>
        <v>49.40199999999986</v>
      </c>
    </row>
    <row r="20" spans="1:16" s="250" customFormat="1" ht="12.75">
      <c r="A20" s="242"/>
      <c r="B20" s="243">
        <v>7</v>
      </c>
      <c r="C20" s="244">
        <v>1975</v>
      </c>
      <c r="D20" s="244" t="s">
        <v>56</v>
      </c>
      <c r="E20" s="376">
        <v>13982.55</v>
      </c>
      <c r="F20" s="388">
        <f t="shared" si="0"/>
        <v>0</v>
      </c>
      <c r="G20" s="384">
        <v>13982.55</v>
      </c>
      <c r="H20" s="246">
        <v>25</v>
      </c>
      <c r="I20" s="247">
        <f t="shared" si="2"/>
        <v>42</v>
      </c>
      <c r="J20" s="384">
        <v>0</v>
      </c>
      <c r="K20" s="384">
        <v>13982.55</v>
      </c>
      <c r="L20" s="245">
        <f t="shared" si="1"/>
        <v>-2097.3824999999997</v>
      </c>
      <c r="M20" s="245">
        <f t="shared" si="3"/>
        <v>11885.1675</v>
      </c>
      <c r="N20" s="246">
        <v>50</v>
      </c>
      <c r="O20" s="248">
        <f t="shared" si="4"/>
        <v>7.5</v>
      </c>
      <c r="P20" s="249">
        <f t="shared" si="5"/>
        <v>279.65099999999995</v>
      </c>
    </row>
    <row r="21" spans="1:16" s="250" customFormat="1" ht="12.75">
      <c r="A21" s="242"/>
      <c r="B21" s="243">
        <v>8</v>
      </c>
      <c r="C21" s="244">
        <v>1976</v>
      </c>
      <c r="D21" s="244" t="s">
        <v>56</v>
      </c>
      <c r="E21" s="376">
        <v>2403.17</v>
      </c>
      <c r="F21" s="388">
        <f t="shared" si="0"/>
        <v>0</v>
      </c>
      <c r="G21" s="384">
        <v>2403.17</v>
      </c>
      <c r="H21" s="246">
        <v>25</v>
      </c>
      <c r="I21" s="247">
        <f t="shared" si="2"/>
        <v>41</v>
      </c>
      <c r="J21" s="384">
        <v>0</v>
      </c>
      <c r="K21" s="384">
        <v>2403.17</v>
      </c>
      <c r="L21" s="245">
        <f t="shared" si="1"/>
        <v>-408.5389</v>
      </c>
      <c r="M21" s="245">
        <f t="shared" si="3"/>
        <v>1994.6311</v>
      </c>
      <c r="N21" s="246">
        <v>50</v>
      </c>
      <c r="O21" s="248">
        <f t="shared" si="4"/>
        <v>8.5</v>
      </c>
      <c r="P21" s="249">
        <f t="shared" si="5"/>
        <v>48.0634</v>
      </c>
    </row>
    <row r="22" spans="1:16" s="250" customFormat="1" ht="12.75">
      <c r="A22" s="242">
        <v>2</v>
      </c>
      <c r="B22" s="243">
        <v>9</v>
      </c>
      <c r="C22" s="244">
        <v>1976</v>
      </c>
      <c r="D22" s="244" t="s">
        <v>109</v>
      </c>
      <c r="E22" s="376">
        <v>891.14</v>
      </c>
      <c r="F22" s="388">
        <f t="shared" si="0"/>
        <v>-891.14</v>
      </c>
      <c r="G22" s="384">
        <v>0</v>
      </c>
      <c r="H22" s="246">
        <v>20</v>
      </c>
      <c r="I22" s="247">
        <f t="shared" si="2"/>
        <v>41</v>
      </c>
      <c r="J22" s="384">
        <v>0</v>
      </c>
      <c r="K22" s="384">
        <v>891.14</v>
      </c>
      <c r="L22" s="245">
        <f t="shared" si="1"/>
        <v>-891.14</v>
      </c>
      <c r="M22" s="245">
        <f t="shared" si="3"/>
        <v>0</v>
      </c>
      <c r="N22" s="246">
        <v>50</v>
      </c>
      <c r="O22" s="248">
        <f t="shared" si="4"/>
        <v>8.5</v>
      </c>
      <c r="P22" s="249">
        <f t="shared" si="5"/>
        <v>0</v>
      </c>
    </row>
    <row r="23" spans="1:16" s="250" customFormat="1" ht="12.75">
      <c r="A23" s="242"/>
      <c r="B23" s="243">
        <v>10</v>
      </c>
      <c r="C23" s="244">
        <v>1977</v>
      </c>
      <c r="D23" s="244" t="s">
        <v>56</v>
      </c>
      <c r="E23" s="376">
        <v>796</v>
      </c>
      <c r="F23" s="388">
        <f t="shared" si="0"/>
        <v>0</v>
      </c>
      <c r="G23" s="384">
        <v>796</v>
      </c>
      <c r="H23" s="246">
        <v>25</v>
      </c>
      <c r="I23" s="247">
        <f t="shared" si="2"/>
        <v>40</v>
      </c>
      <c r="J23" s="384">
        <v>0</v>
      </c>
      <c r="K23" s="384">
        <v>796</v>
      </c>
      <c r="L23" s="245">
        <f t="shared" si="1"/>
        <v>-151.24</v>
      </c>
      <c r="M23" s="245">
        <f t="shared" si="3"/>
        <v>644.76</v>
      </c>
      <c r="N23" s="246">
        <v>50</v>
      </c>
      <c r="O23" s="248">
        <f t="shared" si="4"/>
        <v>9.5</v>
      </c>
      <c r="P23" s="249">
        <f t="shared" si="5"/>
        <v>15.920000000000002</v>
      </c>
    </row>
    <row r="24" spans="1:16" s="250" customFormat="1" ht="12.75">
      <c r="A24" s="242"/>
      <c r="B24" s="243">
        <v>11</v>
      </c>
      <c r="C24" s="244">
        <v>1978</v>
      </c>
      <c r="D24" s="244" t="s">
        <v>56</v>
      </c>
      <c r="E24" s="376">
        <v>2343.65</v>
      </c>
      <c r="F24" s="388">
        <f t="shared" si="0"/>
        <v>0</v>
      </c>
      <c r="G24" s="384">
        <v>2343.65</v>
      </c>
      <c r="H24" s="246">
        <v>25</v>
      </c>
      <c r="I24" s="247">
        <f t="shared" si="2"/>
        <v>39</v>
      </c>
      <c r="J24" s="384">
        <v>0</v>
      </c>
      <c r="K24" s="384">
        <v>2343.65</v>
      </c>
      <c r="L24" s="245">
        <f t="shared" si="1"/>
        <v>-492.1664999999998</v>
      </c>
      <c r="M24" s="245">
        <f t="shared" si="3"/>
        <v>1851.4835000000003</v>
      </c>
      <c r="N24" s="246">
        <v>50</v>
      </c>
      <c r="O24" s="248">
        <f t="shared" si="4"/>
        <v>10.5</v>
      </c>
      <c r="P24" s="249">
        <f t="shared" si="5"/>
        <v>46.87299999999998</v>
      </c>
    </row>
    <row r="25" spans="1:16" s="250" customFormat="1" ht="12.75">
      <c r="A25" s="242"/>
      <c r="B25" s="243">
        <v>12</v>
      </c>
      <c r="C25" s="244">
        <v>1980</v>
      </c>
      <c r="D25" s="244" t="s">
        <v>58</v>
      </c>
      <c r="E25" s="376">
        <v>3758.46</v>
      </c>
      <c r="F25" s="388">
        <f t="shared" si="0"/>
        <v>0</v>
      </c>
      <c r="G25" s="384">
        <v>3758.46</v>
      </c>
      <c r="H25" s="246">
        <v>25</v>
      </c>
      <c r="I25" s="247">
        <f t="shared" si="2"/>
        <v>37</v>
      </c>
      <c r="J25" s="384">
        <v>0</v>
      </c>
      <c r="K25" s="384">
        <v>3758.46</v>
      </c>
      <c r="L25" s="245">
        <f t="shared" si="1"/>
        <v>-939.6149999999998</v>
      </c>
      <c r="M25" s="245">
        <f t="shared" si="3"/>
        <v>2818.8450000000003</v>
      </c>
      <c r="N25" s="246">
        <v>50</v>
      </c>
      <c r="O25" s="248">
        <f t="shared" si="4"/>
        <v>12.5</v>
      </c>
      <c r="P25" s="249">
        <f t="shared" si="5"/>
        <v>75.16919999999999</v>
      </c>
    </row>
    <row r="26" spans="1:16" s="250" customFormat="1" ht="12.75">
      <c r="A26" s="242"/>
      <c r="B26" s="243">
        <v>13</v>
      </c>
      <c r="C26" s="244">
        <v>1981</v>
      </c>
      <c r="D26" s="244" t="s">
        <v>56</v>
      </c>
      <c r="E26" s="376">
        <v>1789.71</v>
      </c>
      <c r="F26" s="388">
        <f t="shared" si="0"/>
        <v>0</v>
      </c>
      <c r="G26" s="384">
        <v>1789.71</v>
      </c>
      <c r="H26" s="246">
        <v>25</v>
      </c>
      <c r="I26" s="247">
        <f t="shared" si="2"/>
        <v>36</v>
      </c>
      <c r="J26" s="384">
        <v>0</v>
      </c>
      <c r="K26" s="384">
        <v>1789.71</v>
      </c>
      <c r="L26" s="245">
        <f t="shared" si="1"/>
        <v>-483.2216999999998</v>
      </c>
      <c r="M26" s="245">
        <f t="shared" si="3"/>
        <v>1306.4883000000002</v>
      </c>
      <c r="N26" s="246">
        <v>50</v>
      </c>
      <c r="O26" s="248">
        <f t="shared" si="4"/>
        <v>13.5</v>
      </c>
      <c r="P26" s="249">
        <f t="shared" si="5"/>
        <v>35.79419999999999</v>
      </c>
    </row>
    <row r="27" spans="1:16" s="250" customFormat="1" ht="12.75">
      <c r="A27" s="242">
        <v>2</v>
      </c>
      <c r="B27" s="243">
        <v>14</v>
      </c>
      <c r="C27" s="244">
        <v>1981</v>
      </c>
      <c r="D27" s="244" t="s">
        <v>109</v>
      </c>
      <c r="E27" s="376">
        <v>1068.9</v>
      </c>
      <c r="F27" s="388">
        <f t="shared" si="0"/>
        <v>-1068.9</v>
      </c>
      <c r="G27" s="384">
        <v>0</v>
      </c>
      <c r="H27" s="246">
        <v>10</v>
      </c>
      <c r="I27" s="247">
        <f t="shared" si="2"/>
        <v>36</v>
      </c>
      <c r="J27" s="384">
        <v>0</v>
      </c>
      <c r="K27" s="384">
        <v>1068.9</v>
      </c>
      <c r="L27" s="245">
        <f t="shared" si="1"/>
        <v>-1068.9</v>
      </c>
      <c r="M27" s="245">
        <f t="shared" si="3"/>
        <v>0</v>
      </c>
      <c r="N27" s="246">
        <v>50</v>
      </c>
      <c r="O27" s="248">
        <f t="shared" si="4"/>
        <v>13.5</v>
      </c>
      <c r="P27" s="249">
        <f t="shared" si="5"/>
        <v>0</v>
      </c>
    </row>
    <row r="28" spans="1:17" s="250" customFormat="1" ht="12.75">
      <c r="A28" s="242"/>
      <c r="B28" s="243">
        <v>15</v>
      </c>
      <c r="C28" s="244">
        <v>1982</v>
      </c>
      <c r="D28" s="244" t="s">
        <v>56</v>
      </c>
      <c r="E28" s="376">
        <v>1942.87</v>
      </c>
      <c r="F28" s="388">
        <f t="shared" si="0"/>
        <v>0</v>
      </c>
      <c r="G28" s="384">
        <v>1942.87</v>
      </c>
      <c r="H28" s="246">
        <v>25</v>
      </c>
      <c r="I28" s="247">
        <f t="shared" si="2"/>
        <v>35</v>
      </c>
      <c r="J28" s="384">
        <v>0</v>
      </c>
      <c r="K28" s="384">
        <v>1942.87</v>
      </c>
      <c r="L28" s="245">
        <f t="shared" si="1"/>
        <v>-563.4322999999999</v>
      </c>
      <c r="M28" s="245">
        <f t="shared" si="3"/>
        <v>1379.4377</v>
      </c>
      <c r="N28" s="246">
        <v>50</v>
      </c>
      <c r="O28" s="248">
        <f t="shared" si="4"/>
        <v>14.5</v>
      </c>
      <c r="P28" s="249">
        <f t="shared" si="5"/>
        <v>38.8574</v>
      </c>
      <c r="Q28" s="262"/>
    </row>
    <row r="29" spans="1:17" s="250" customFormat="1" ht="12.75">
      <c r="A29" s="242"/>
      <c r="B29" s="243">
        <v>16</v>
      </c>
      <c r="C29" s="244">
        <v>1982</v>
      </c>
      <c r="D29" s="244" t="s">
        <v>59</v>
      </c>
      <c r="E29" s="376">
        <v>1141.84</v>
      </c>
      <c r="F29" s="388">
        <f t="shared" si="0"/>
        <v>0</v>
      </c>
      <c r="G29" s="384">
        <v>1141.84</v>
      </c>
      <c r="H29" s="246">
        <v>25</v>
      </c>
      <c r="I29" s="247">
        <f t="shared" si="2"/>
        <v>35</v>
      </c>
      <c r="J29" s="384">
        <v>0</v>
      </c>
      <c r="K29" s="384">
        <v>1141.84</v>
      </c>
      <c r="L29" s="245">
        <f t="shared" si="1"/>
        <v>-331.1336</v>
      </c>
      <c r="M29" s="245">
        <f t="shared" si="3"/>
        <v>810.7063999999999</v>
      </c>
      <c r="N29" s="246">
        <v>50</v>
      </c>
      <c r="O29" s="248">
        <f t="shared" si="4"/>
        <v>14.5</v>
      </c>
      <c r="P29" s="249">
        <f t="shared" si="5"/>
        <v>22.8368</v>
      </c>
      <c r="Q29" s="251"/>
    </row>
    <row r="30" spans="1:17" s="262" customFormat="1" ht="12.75">
      <c r="A30" s="252">
        <v>2</v>
      </c>
      <c r="B30" s="253">
        <v>19</v>
      </c>
      <c r="C30" s="254">
        <v>1982</v>
      </c>
      <c r="D30" s="254" t="s">
        <v>109</v>
      </c>
      <c r="E30" s="377">
        <v>974.68</v>
      </c>
      <c r="F30" s="389">
        <f t="shared" si="0"/>
        <v>-974.68</v>
      </c>
      <c r="G30" s="385">
        <v>0</v>
      </c>
      <c r="H30" s="257">
        <v>10</v>
      </c>
      <c r="I30" s="258">
        <f>$E$3-C30</f>
        <v>35</v>
      </c>
      <c r="J30" s="385">
        <v>0</v>
      </c>
      <c r="K30" s="385">
        <v>974.68</v>
      </c>
      <c r="L30" s="256">
        <f>M30-K30</f>
        <v>-974.68</v>
      </c>
      <c r="M30" s="256">
        <f>IF((($E$3+0.5)-C30)&gt;N30,G30,(G30/N30)*(($E$3+0.5)-C30))</f>
        <v>0</v>
      </c>
      <c r="N30" s="257">
        <v>50</v>
      </c>
      <c r="O30" s="259">
        <f>IF((($E$3+0.5)-C30)&gt;=N30,0,N30-(($E$3+0.5)-C30))</f>
        <v>14.5</v>
      </c>
      <c r="P30" s="260">
        <f>IF(O30&lt;1,(G30-M30),(G30-M30)/O30)</f>
        <v>0</v>
      </c>
      <c r="Q30" s="261"/>
    </row>
    <row r="31" spans="1:18" s="262" customFormat="1" ht="12.75">
      <c r="A31" s="252"/>
      <c r="B31" s="253">
        <v>17</v>
      </c>
      <c r="C31" s="254">
        <v>1983</v>
      </c>
      <c r="D31" s="254" t="s">
        <v>60</v>
      </c>
      <c r="E31" s="377">
        <v>4955.4</v>
      </c>
      <c r="F31" s="389">
        <f aca="true" t="shared" si="6" ref="F31:F72">G31-E31</f>
        <v>0</v>
      </c>
      <c r="G31" s="385">
        <v>4955.4</v>
      </c>
      <c r="H31" s="257">
        <v>25</v>
      </c>
      <c r="I31" s="258">
        <f t="shared" si="2"/>
        <v>34</v>
      </c>
      <c r="J31" s="385">
        <v>0</v>
      </c>
      <c r="K31" s="385">
        <v>4955.4</v>
      </c>
      <c r="L31" s="256">
        <f t="shared" si="1"/>
        <v>-1536.174</v>
      </c>
      <c r="M31" s="256">
        <f t="shared" si="3"/>
        <v>3419.2259999999997</v>
      </c>
      <c r="N31" s="257">
        <v>50</v>
      </c>
      <c r="O31" s="259">
        <f t="shared" si="4"/>
        <v>15.5</v>
      </c>
      <c r="P31" s="260">
        <f t="shared" si="5"/>
        <v>99.108</v>
      </c>
      <c r="Q31" s="261"/>
      <c r="R31" s="261"/>
    </row>
    <row r="32" spans="1:16" ht="12.75">
      <c r="A32" s="166"/>
      <c r="B32" s="167">
        <v>18</v>
      </c>
      <c r="C32" s="168">
        <v>1984</v>
      </c>
      <c r="D32" s="168" t="s">
        <v>56</v>
      </c>
      <c r="E32" s="378">
        <v>851.83</v>
      </c>
      <c r="F32" s="390">
        <f t="shared" si="6"/>
        <v>0</v>
      </c>
      <c r="G32" s="386">
        <v>851.83</v>
      </c>
      <c r="H32" s="174">
        <v>25</v>
      </c>
      <c r="I32" s="175">
        <f t="shared" si="2"/>
        <v>33</v>
      </c>
      <c r="J32" s="386">
        <v>0</v>
      </c>
      <c r="K32" s="386">
        <v>851.83</v>
      </c>
      <c r="L32" s="173">
        <f t="shared" si="1"/>
        <v>-376.2249166666667</v>
      </c>
      <c r="M32" s="173">
        <f t="shared" si="3"/>
        <v>475.60508333333337</v>
      </c>
      <c r="N32" s="174">
        <v>60</v>
      </c>
      <c r="O32" s="176">
        <f t="shared" si="4"/>
        <v>26.5</v>
      </c>
      <c r="P32" s="110">
        <f t="shared" si="5"/>
        <v>14.197166666666666</v>
      </c>
    </row>
    <row r="33" spans="1:16" ht="12.75">
      <c r="A33" s="166"/>
      <c r="B33" s="167">
        <v>20</v>
      </c>
      <c r="C33" s="168">
        <v>1984</v>
      </c>
      <c r="D33" s="168" t="s">
        <v>61</v>
      </c>
      <c r="E33" s="378">
        <v>14467.83</v>
      </c>
      <c r="F33" s="390">
        <f t="shared" si="6"/>
        <v>0</v>
      </c>
      <c r="G33" s="386">
        <v>14467.83</v>
      </c>
      <c r="H33" s="174">
        <v>25</v>
      </c>
      <c r="I33" s="175">
        <f t="shared" si="2"/>
        <v>33</v>
      </c>
      <c r="J33" s="386">
        <v>0</v>
      </c>
      <c r="K33" s="386">
        <v>14467.83</v>
      </c>
      <c r="L33" s="173">
        <f t="shared" si="1"/>
        <v>-2351.0223750000005</v>
      </c>
      <c r="M33" s="173">
        <f t="shared" si="3"/>
        <v>12116.807625</v>
      </c>
      <c r="N33" s="174">
        <v>40</v>
      </c>
      <c r="O33" s="176">
        <f t="shared" si="4"/>
        <v>6.5</v>
      </c>
      <c r="P33" s="110">
        <f t="shared" si="5"/>
        <v>361.6957500000001</v>
      </c>
    </row>
    <row r="34" spans="1:16" ht="12.75">
      <c r="A34" s="166"/>
      <c r="B34" s="167">
        <v>21</v>
      </c>
      <c r="C34" s="168">
        <v>1985</v>
      </c>
      <c r="D34" s="168" t="s">
        <v>58</v>
      </c>
      <c r="E34" s="378">
        <v>2246.25</v>
      </c>
      <c r="F34" s="390">
        <f t="shared" si="6"/>
        <v>0</v>
      </c>
      <c r="G34" s="386">
        <v>2246.25</v>
      </c>
      <c r="H34" s="174">
        <v>25</v>
      </c>
      <c r="I34" s="175">
        <f t="shared" si="2"/>
        <v>32</v>
      </c>
      <c r="J34" s="386">
        <v>0</v>
      </c>
      <c r="K34" s="386">
        <v>2246.25</v>
      </c>
      <c r="L34" s="173">
        <f t="shared" si="1"/>
        <v>-1029.53125</v>
      </c>
      <c r="M34" s="173">
        <f t="shared" si="3"/>
        <v>1216.71875</v>
      </c>
      <c r="N34" s="174">
        <v>60</v>
      </c>
      <c r="O34" s="176">
        <f t="shared" si="4"/>
        <v>27.5</v>
      </c>
      <c r="P34" s="110">
        <f t="shared" si="5"/>
        <v>37.4375</v>
      </c>
    </row>
    <row r="35" spans="1:16" ht="12.75">
      <c r="A35" s="166"/>
      <c r="B35" s="167">
        <v>22</v>
      </c>
      <c r="C35" s="168">
        <v>1986</v>
      </c>
      <c r="D35" s="168" t="s">
        <v>56</v>
      </c>
      <c r="E35" s="378">
        <v>376.64</v>
      </c>
      <c r="F35" s="390">
        <f t="shared" si="6"/>
        <v>0</v>
      </c>
      <c r="G35" s="386">
        <v>376.64</v>
      </c>
      <c r="H35" s="174">
        <v>25</v>
      </c>
      <c r="I35" s="175">
        <f t="shared" si="2"/>
        <v>31</v>
      </c>
      <c r="J35" s="386">
        <v>0</v>
      </c>
      <c r="K35" s="386">
        <v>376.64</v>
      </c>
      <c r="L35" s="173">
        <f t="shared" si="1"/>
        <v>-178.904</v>
      </c>
      <c r="M35" s="173">
        <f t="shared" si="3"/>
        <v>197.736</v>
      </c>
      <c r="N35" s="174">
        <v>60</v>
      </c>
      <c r="O35" s="176">
        <f t="shared" si="4"/>
        <v>28.5</v>
      </c>
      <c r="P35" s="110">
        <f t="shared" si="5"/>
        <v>6.277333333333333</v>
      </c>
    </row>
    <row r="36" spans="1:16" ht="12.75">
      <c r="A36" s="166"/>
      <c r="B36" s="167">
        <v>23</v>
      </c>
      <c r="C36" s="168">
        <v>1987</v>
      </c>
      <c r="D36" s="168" t="s">
        <v>57</v>
      </c>
      <c r="E36" s="378">
        <v>623.65</v>
      </c>
      <c r="F36" s="390">
        <f t="shared" si="6"/>
        <v>0</v>
      </c>
      <c r="G36" s="386">
        <v>623.65</v>
      </c>
      <c r="H36" s="174">
        <v>20</v>
      </c>
      <c r="I36" s="175">
        <f t="shared" si="2"/>
        <v>30</v>
      </c>
      <c r="J36" s="386">
        <v>0</v>
      </c>
      <c r="K36" s="386">
        <v>623.65</v>
      </c>
      <c r="L36" s="173">
        <f t="shared" si="1"/>
        <v>0</v>
      </c>
      <c r="M36" s="173">
        <f t="shared" si="3"/>
        <v>623.65</v>
      </c>
      <c r="N36" s="174">
        <v>20</v>
      </c>
      <c r="O36" s="176">
        <f t="shared" si="4"/>
        <v>0</v>
      </c>
      <c r="P36" s="110">
        <f t="shared" si="5"/>
        <v>0</v>
      </c>
    </row>
    <row r="37" spans="1:16" ht="12.75">
      <c r="A37" s="166"/>
      <c r="B37" s="167">
        <v>24</v>
      </c>
      <c r="C37" s="168">
        <v>1987</v>
      </c>
      <c r="D37" s="168" t="s">
        <v>56</v>
      </c>
      <c r="E37" s="378">
        <v>8174.7</v>
      </c>
      <c r="F37" s="390">
        <f t="shared" si="6"/>
        <v>0</v>
      </c>
      <c r="G37" s="386">
        <v>8174.7</v>
      </c>
      <c r="H37" s="174">
        <v>20</v>
      </c>
      <c r="I37" s="175">
        <f t="shared" si="2"/>
        <v>30</v>
      </c>
      <c r="J37" s="386">
        <v>0</v>
      </c>
      <c r="K37" s="386">
        <v>8174.7</v>
      </c>
      <c r="L37" s="173">
        <f t="shared" si="1"/>
        <v>-4019.2275</v>
      </c>
      <c r="M37" s="173">
        <f t="shared" si="3"/>
        <v>4155.4725</v>
      </c>
      <c r="N37" s="174">
        <v>60</v>
      </c>
      <c r="O37" s="176">
        <f t="shared" si="4"/>
        <v>29.5</v>
      </c>
      <c r="P37" s="110">
        <f t="shared" si="5"/>
        <v>136.245</v>
      </c>
    </row>
    <row r="38" spans="1:16" ht="12.75">
      <c r="A38" s="166"/>
      <c r="B38" s="167">
        <v>25</v>
      </c>
      <c r="C38" s="168">
        <v>1988</v>
      </c>
      <c r="D38" s="168" t="s">
        <v>56</v>
      </c>
      <c r="E38" s="378">
        <v>15298.68</v>
      </c>
      <c r="F38" s="390">
        <f t="shared" si="6"/>
        <v>0</v>
      </c>
      <c r="G38" s="386">
        <v>15298.68</v>
      </c>
      <c r="H38" s="174">
        <v>20</v>
      </c>
      <c r="I38" s="175">
        <f t="shared" si="2"/>
        <v>29</v>
      </c>
      <c r="J38" s="386">
        <v>0</v>
      </c>
      <c r="K38" s="386">
        <v>15298.68</v>
      </c>
      <c r="L38" s="173">
        <f t="shared" si="1"/>
        <v>-7776.829</v>
      </c>
      <c r="M38" s="173">
        <f t="shared" si="3"/>
        <v>7521.851000000001</v>
      </c>
      <c r="N38" s="174">
        <v>60</v>
      </c>
      <c r="O38" s="176">
        <f t="shared" si="4"/>
        <v>30.5</v>
      </c>
      <c r="P38" s="110">
        <f t="shared" si="5"/>
        <v>254.97799999999998</v>
      </c>
    </row>
    <row r="39" spans="1:16" ht="12.75">
      <c r="A39" s="166"/>
      <c r="B39" s="167">
        <v>26</v>
      </c>
      <c r="C39" s="168">
        <v>1989</v>
      </c>
      <c r="D39" s="168" t="s">
        <v>62</v>
      </c>
      <c r="E39" s="378">
        <v>6356.8</v>
      </c>
      <c r="F39" s="390">
        <f t="shared" si="6"/>
        <v>0</v>
      </c>
      <c r="G39" s="386">
        <v>6356.8</v>
      </c>
      <c r="H39" s="174">
        <v>25</v>
      </c>
      <c r="I39" s="175">
        <f t="shared" si="2"/>
        <v>28</v>
      </c>
      <c r="J39" s="386">
        <v>0</v>
      </c>
      <c r="K39" s="386">
        <v>6356.8</v>
      </c>
      <c r="L39" s="173">
        <f t="shared" si="1"/>
        <v>-3337.32</v>
      </c>
      <c r="M39" s="173">
        <f t="shared" si="3"/>
        <v>3019.48</v>
      </c>
      <c r="N39" s="174">
        <v>60</v>
      </c>
      <c r="O39" s="176">
        <f t="shared" si="4"/>
        <v>31.5</v>
      </c>
      <c r="P39" s="110">
        <f t="shared" si="5"/>
        <v>105.94666666666667</v>
      </c>
    </row>
    <row r="40" spans="1:16" ht="12.75">
      <c r="A40" s="166">
        <v>1</v>
      </c>
      <c r="B40" s="253" t="s">
        <v>111</v>
      </c>
      <c r="C40" s="168">
        <v>1979</v>
      </c>
      <c r="D40" s="168" t="s">
        <v>87</v>
      </c>
      <c r="E40" s="379">
        <v>0</v>
      </c>
      <c r="F40" s="390">
        <f t="shared" si="6"/>
        <v>3000</v>
      </c>
      <c r="G40" s="385">
        <v>3000</v>
      </c>
      <c r="H40" s="174">
        <v>0</v>
      </c>
      <c r="I40" s="175">
        <f t="shared" si="2"/>
        <v>38</v>
      </c>
      <c r="J40" s="386">
        <v>0</v>
      </c>
      <c r="K40" s="386">
        <v>0</v>
      </c>
      <c r="L40" s="173">
        <f t="shared" si="1"/>
        <v>1925</v>
      </c>
      <c r="M40" s="173">
        <f t="shared" si="3"/>
        <v>1925</v>
      </c>
      <c r="N40" s="174">
        <v>60</v>
      </c>
      <c r="O40" s="176">
        <f t="shared" si="4"/>
        <v>21.5</v>
      </c>
      <c r="P40" s="110">
        <f t="shared" si="5"/>
        <v>50</v>
      </c>
    </row>
    <row r="41" spans="1:16" ht="12.75">
      <c r="A41" s="166"/>
      <c r="B41" s="167">
        <v>28</v>
      </c>
      <c r="C41" s="168">
        <v>1990</v>
      </c>
      <c r="D41" s="168" t="s">
        <v>63</v>
      </c>
      <c r="E41" s="378">
        <v>1749.64</v>
      </c>
      <c r="F41" s="390">
        <f t="shared" si="6"/>
        <v>0</v>
      </c>
      <c r="G41" s="386">
        <v>1749.64</v>
      </c>
      <c r="H41" s="174">
        <v>10</v>
      </c>
      <c r="I41" s="175">
        <f t="shared" si="2"/>
        <v>27</v>
      </c>
      <c r="J41" s="386">
        <v>0</v>
      </c>
      <c r="K41" s="386">
        <v>1749.64</v>
      </c>
      <c r="L41" s="173">
        <f t="shared" si="1"/>
        <v>0</v>
      </c>
      <c r="M41" s="173">
        <f t="shared" si="3"/>
        <v>1749.64</v>
      </c>
      <c r="N41" s="174">
        <v>20</v>
      </c>
      <c r="O41" s="176">
        <f t="shared" si="4"/>
        <v>0</v>
      </c>
      <c r="P41" s="110">
        <f t="shared" si="5"/>
        <v>0</v>
      </c>
    </row>
    <row r="42" spans="1:16" ht="12.75">
      <c r="A42" s="166"/>
      <c r="B42" s="167">
        <v>29</v>
      </c>
      <c r="C42" s="168">
        <v>1990</v>
      </c>
      <c r="D42" s="168" t="s">
        <v>56</v>
      </c>
      <c r="E42" s="378">
        <v>24344.29</v>
      </c>
      <c r="F42" s="390">
        <f t="shared" si="6"/>
        <v>0</v>
      </c>
      <c r="G42" s="386">
        <v>24344.29</v>
      </c>
      <c r="H42" s="174">
        <v>25</v>
      </c>
      <c r="I42" s="175">
        <f t="shared" si="2"/>
        <v>27</v>
      </c>
      <c r="J42" s="386">
        <v>0</v>
      </c>
      <c r="K42" s="386">
        <v>24344.29</v>
      </c>
      <c r="L42" s="173">
        <f t="shared" si="1"/>
        <v>-13186.490416666667</v>
      </c>
      <c r="M42" s="173">
        <f t="shared" si="3"/>
        <v>11157.799583333333</v>
      </c>
      <c r="N42" s="174">
        <v>60</v>
      </c>
      <c r="O42" s="176">
        <f t="shared" si="4"/>
        <v>32.5</v>
      </c>
      <c r="P42" s="110">
        <f t="shared" si="5"/>
        <v>405.7381666666667</v>
      </c>
    </row>
    <row r="43" spans="1:16" ht="12.75">
      <c r="A43" s="166"/>
      <c r="B43" s="167">
        <v>30</v>
      </c>
      <c r="C43" s="168">
        <v>1991</v>
      </c>
      <c r="D43" s="168" t="s">
        <v>64</v>
      </c>
      <c r="E43" s="378">
        <v>1437.63</v>
      </c>
      <c r="F43" s="390">
        <f t="shared" si="6"/>
        <v>0</v>
      </c>
      <c r="G43" s="386">
        <v>1437.63</v>
      </c>
      <c r="H43" s="174">
        <v>10</v>
      </c>
      <c r="I43" s="175">
        <f t="shared" si="2"/>
        <v>26</v>
      </c>
      <c r="J43" s="386">
        <v>0</v>
      </c>
      <c r="K43" s="386">
        <v>1437.63</v>
      </c>
      <c r="L43" s="173">
        <f t="shared" si="1"/>
        <v>0</v>
      </c>
      <c r="M43" s="173">
        <f t="shared" si="3"/>
        <v>1437.63</v>
      </c>
      <c r="N43" s="174">
        <v>20</v>
      </c>
      <c r="O43" s="176">
        <f t="shared" si="4"/>
        <v>0</v>
      </c>
      <c r="P43" s="110">
        <f t="shared" si="5"/>
        <v>0</v>
      </c>
    </row>
    <row r="44" spans="1:16" ht="12.75">
      <c r="A44" s="166"/>
      <c r="B44" s="167">
        <v>31</v>
      </c>
      <c r="C44" s="168">
        <v>1991</v>
      </c>
      <c r="D44" s="168" t="s">
        <v>65</v>
      </c>
      <c r="E44" s="378">
        <v>27748.13</v>
      </c>
      <c r="F44" s="390">
        <f t="shared" si="6"/>
        <v>0</v>
      </c>
      <c r="G44" s="386">
        <v>27748.13</v>
      </c>
      <c r="H44" s="174">
        <v>25</v>
      </c>
      <c r="I44" s="175">
        <f t="shared" si="2"/>
        <v>26</v>
      </c>
      <c r="J44" s="386">
        <v>0</v>
      </c>
      <c r="K44" s="386">
        <v>27748.13</v>
      </c>
      <c r="L44" s="173">
        <f t="shared" si="1"/>
        <v>-15492.705916666668</v>
      </c>
      <c r="M44" s="173">
        <f t="shared" si="3"/>
        <v>12255.424083333333</v>
      </c>
      <c r="N44" s="174">
        <v>60</v>
      </c>
      <c r="O44" s="176">
        <f t="shared" si="4"/>
        <v>33.5</v>
      </c>
      <c r="P44" s="110">
        <f t="shared" si="5"/>
        <v>462.46883333333335</v>
      </c>
    </row>
    <row r="45" spans="1:16" ht="12.75">
      <c r="A45" s="166"/>
      <c r="B45" s="167">
        <v>32</v>
      </c>
      <c r="C45" s="168">
        <v>1992</v>
      </c>
      <c r="D45" s="168" t="s">
        <v>66</v>
      </c>
      <c r="E45" s="378">
        <v>273.38</v>
      </c>
      <c r="F45" s="390">
        <f t="shared" si="6"/>
        <v>0</v>
      </c>
      <c r="G45" s="386">
        <v>273.38</v>
      </c>
      <c r="H45" s="174">
        <v>10</v>
      </c>
      <c r="I45" s="175">
        <f t="shared" si="2"/>
        <v>25</v>
      </c>
      <c r="J45" s="386">
        <v>0</v>
      </c>
      <c r="K45" s="386">
        <v>273.38</v>
      </c>
      <c r="L45" s="173">
        <f t="shared" si="1"/>
        <v>0</v>
      </c>
      <c r="M45" s="173">
        <f t="shared" si="3"/>
        <v>273.38</v>
      </c>
      <c r="N45" s="174">
        <v>20</v>
      </c>
      <c r="O45" s="176">
        <f t="shared" si="4"/>
        <v>0</v>
      </c>
      <c r="P45" s="110">
        <f t="shared" si="5"/>
        <v>0</v>
      </c>
    </row>
    <row r="46" spans="1:16" ht="12.75">
      <c r="A46" s="166"/>
      <c r="B46" s="167">
        <v>33</v>
      </c>
      <c r="C46" s="168">
        <v>1992</v>
      </c>
      <c r="D46" s="168" t="s">
        <v>67</v>
      </c>
      <c r="E46" s="378">
        <v>462.15</v>
      </c>
      <c r="F46" s="390">
        <f t="shared" si="6"/>
        <v>0</v>
      </c>
      <c r="G46" s="386">
        <v>462.15</v>
      </c>
      <c r="H46" s="174">
        <v>10</v>
      </c>
      <c r="I46" s="175">
        <f t="shared" si="2"/>
        <v>25</v>
      </c>
      <c r="J46" s="386">
        <v>0</v>
      </c>
      <c r="K46" s="386">
        <v>462.15</v>
      </c>
      <c r="L46" s="173">
        <f t="shared" si="1"/>
        <v>0</v>
      </c>
      <c r="M46" s="173">
        <f t="shared" si="3"/>
        <v>462.15</v>
      </c>
      <c r="N46" s="174">
        <v>20</v>
      </c>
      <c r="O46" s="176">
        <f t="shared" si="4"/>
        <v>0</v>
      </c>
      <c r="P46" s="110">
        <f t="shared" si="5"/>
        <v>0</v>
      </c>
    </row>
    <row r="47" spans="1:16" ht="12.75">
      <c r="A47" s="166"/>
      <c r="B47" s="167">
        <v>34</v>
      </c>
      <c r="C47" s="168">
        <v>1992</v>
      </c>
      <c r="D47" s="168" t="s">
        <v>68</v>
      </c>
      <c r="E47" s="378">
        <v>1640.54</v>
      </c>
      <c r="F47" s="390">
        <f t="shared" si="6"/>
        <v>0</v>
      </c>
      <c r="G47" s="386">
        <v>1640.54</v>
      </c>
      <c r="H47" s="174">
        <v>25</v>
      </c>
      <c r="I47" s="175">
        <f t="shared" si="2"/>
        <v>25</v>
      </c>
      <c r="J47" s="386">
        <v>32.85</v>
      </c>
      <c r="K47" s="386">
        <v>1640.54</v>
      </c>
      <c r="L47" s="173">
        <f t="shared" si="1"/>
        <v>-445.2894285714285</v>
      </c>
      <c r="M47" s="173">
        <f t="shared" si="3"/>
        <v>1195.2505714285714</v>
      </c>
      <c r="N47" s="174">
        <v>35</v>
      </c>
      <c r="O47" s="176">
        <f t="shared" si="4"/>
        <v>9.5</v>
      </c>
      <c r="P47" s="110">
        <f t="shared" si="5"/>
        <v>46.872571428571426</v>
      </c>
    </row>
    <row r="48" spans="1:16" ht="12.75">
      <c r="A48" s="166"/>
      <c r="B48" s="167">
        <v>35</v>
      </c>
      <c r="C48" s="168">
        <v>1993</v>
      </c>
      <c r="D48" s="168" t="s">
        <v>69</v>
      </c>
      <c r="E48" s="378">
        <v>3717</v>
      </c>
      <c r="F48" s="390">
        <f t="shared" si="6"/>
        <v>0</v>
      </c>
      <c r="G48" s="386">
        <v>3717</v>
      </c>
      <c r="H48" s="174">
        <v>25</v>
      </c>
      <c r="I48" s="175">
        <f t="shared" si="2"/>
        <v>24</v>
      </c>
      <c r="J48" s="386">
        <v>74.34</v>
      </c>
      <c r="K48" s="386">
        <v>3717</v>
      </c>
      <c r="L48" s="173">
        <f t="shared" si="1"/>
        <v>-1115.1</v>
      </c>
      <c r="M48" s="173">
        <f t="shared" si="3"/>
        <v>2601.9</v>
      </c>
      <c r="N48" s="174">
        <v>35</v>
      </c>
      <c r="O48" s="176">
        <f t="shared" si="4"/>
        <v>10.5</v>
      </c>
      <c r="P48" s="110">
        <f t="shared" si="5"/>
        <v>106.19999999999999</v>
      </c>
    </row>
    <row r="49" spans="1:16" ht="12.75">
      <c r="A49" s="166"/>
      <c r="B49" s="167">
        <v>36</v>
      </c>
      <c r="C49" s="168">
        <v>1993</v>
      </c>
      <c r="D49" s="168" t="s">
        <v>137</v>
      </c>
      <c r="E49" s="378">
        <v>32787.89</v>
      </c>
      <c r="F49" s="390">
        <f t="shared" si="6"/>
        <v>0</v>
      </c>
      <c r="G49" s="386">
        <v>32787.89</v>
      </c>
      <c r="H49" s="174">
        <v>25</v>
      </c>
      <c r="I49" s="175">
        <f t="shared" si="2"/>
        <v>24</v>
      </c>
      <c r="J49" s="386">
        <v>1311.52</v>
      </c>
      <c r="K49" s="386">
        <v>32141.22</v>
      </c>
      <c r="L49" s="173">
        <f t="shared" si="1"/>
        <v>-18752.831583333333</v>
      </c>
      <c r="M49" s="173">
        <f t="shared" si="3"/>
        <v>13388.388416666667</v>
      </c>
      <c r="N49" s="174">
        <v>60</v>
      </c>
      <c r="O49" s="176">
        <f t="shared" si="4"/>
        <v>35.5</v>
      </c>
      <c r="P49" s="110">
        <f t="shared" si="5"/>
        <v>546.4648333333332</v>
      </c>
    </row>
    <row r="50" spans="1:16" ht="12.75">
      <c r="A50" s="166"/>
      <c r="B50" s="167">
        <v>37</v>
      </c>
      <c r="C50" s="168">
        <v>1994</v>
      </c>
      <c r="D50" s="168" t="s">
        <v>138</v>
      </c>
      <c r="E50" s="378">
        <v>41894.15</v>
      </c>
      <c r="F50" s="390">
        <f t="shared" si="6"/>
        <v>0</v>
      </c>
      <c r="G50" s="386">
        <v>41894.15</v>
      </c>
      <c r="H50" s="174">
        <v>25</v>
      </c>
      <c r="I50" s="175">
        <f t="shared" si="2"/>
        <v>23</v>
      </c>
      <c r="J50" s="386">
        <v>1675.77</v>
      </c>
      <c r="K50" s="386">
        <v>39387.48</v>
      </c>
      <c r="L50" s="173">
        <f t="shared" si="1"/>
        <v>-22978.93791666667</v>
      </c>
      <c r="M50" s="173">
        <f t="shared" si="3"/>
        <v>16408.542083333334</v>
      </c>
      <c r="N50" s="174">
        <v>60</v>
      </c>
      <c r="O50" s="176">
        <f t="shared" si="4"/>
        <v>36.5</v>
      </c>
      <c r="P50" s="110">
        <f t="shared" si="5"/>
        <v>698.2358333333334</v>
      </c>
    </row>
    <row r="51" spans="1:16" ht="12.75">
      <c r="A51" s="166"/>
      <c r="B51" s="167">
        <v>38</v>
      </c>
      <c r="C51" s="168">
        <v>1994</v>
      </c>
      <c r="D51" s="168" t="s">
        <v>136</v>
      </c>
      <c r="E51" s="378">
        <v>0</v>
      </c>
      <c r="F51" s="390">
        <f t="shared" si="6"/>
        <v>0</v>
      </c>
      <c r="G51" s="386">
        <v>0</v>
      </c>
      <c r="H51" s="174">
        <v>0</v>
      </c>
      <c r="I51" s="175">
        <f t="shared" si="2"/>
        <v>23</v>
      </c>
      <c r="J51" s="386">
        <v>0</v>
      </c>
      <c r="K51" s="386">
        <v>0</v>
      </c>
      <c r="L51" s="173">
        <f t="shared" si="1"/>
        <v>0</v>
      </c>
      <c r="M51" s="173">
        <f t="shared" si="3"/>
        <v>0</v>
      </c>
      <c r="N51" s="174">
        <v>0</v>
      </c>
      <c r="O51" s="176">
        <f t="shared" si="4"/>
        <v>0</v>
      </c>
      <c r="P51" s="110">
        <f t="shared" si="5"/>
        <v>0</v>
      </c>
    </row>
    <row r="52" spans="1:16" ht="12.75">
      <c r="A52" s="166"/>
      <c r="B52" s="167">
        <v>39</v>
      </c>
      <c r="C52" s="168">
        <v>1995</v>
      </c>
      <c r="D52" s="168" t="s">
        <v>70</v>
      </c>
      <c r="E52" s="378">
        <v>4160</v>
      </c>
      <c r="F52" s="390">
        <f t="shared" si="6"/>
        <v>0</v>
      </c>
      <c r="G52" s="386">
        <v>4160</v>
      </c>
      <c r="H52" s="174">
        <v>50</v>
      </c>
      <c r="I52" s="175">
        <f t="shared" si="2"/>
        <v>22</v>
      </c>
      <c r="J52" s="386">
        <v>83.2</v>
      </c>
      <c r="K52" s="386">
        <v>1888.75</v>
      </c>
      <c r="L52" s="173">
        <f t="shared" si="1"/>
        <v>785.5357142857142</v>
      </c>
      <c r="M52" s="173">
        <f t="shared" si="3"/>
        <v>2674.285714285714</v>
      </c>
      <c r="N52" s="174">
        <v>35</v>
      </c>
      <c r="O52" s="176">
        <f t="shared" si="4"/>
        <v>12.5</v>
      </c>
      <c r="P52" s="110">
        <f t="shared" si="5"/>
        <v>118.85714285714286</v>
      </c>
    </row>
    <row r="53" spans="1:16" ht="12.75">
      <c r="A53" s="166"/>
      <c r="B53" s="167">
        <v>40</v>
      </c>
      <c r="C53" s="168">
        <v>1995</v>
      </c>
      <c r="D53" s="168" t="s">
        <v>71</v>
      </c>
      <c r="E53" s="378">
        <v>2795</v>
      </c>
      <c r="F53" s="390">
        <f t="shared" si="6"/>
        <v>0</v>
      </c>
      <c r="G53" s="386">
        <v>2795</v>
      </c>
      <c r="H53" s="174">
        <v>50</v>
      </c>
      <c r="I53" s="175">
        <f t="shared" si="2"/>
        <v>22</v>
      </c>
      <c r="J53" s="386">
        <v>55.9</v>
      </c>
      <c r="K53" s="386">
        <v>1229.95</v>
      </c>
      <c r="L53" s="173">
        <f t="shared" si="1"/>
        <v>-181.82500000000005</v>
      </c>
      <c r="M53" s="173">
        <f t="shared" si="3"/>
        <v>1048.125</v>
      </c>
      <c r="N53" s="174">
        <v>60</v>
      </c>
      <c r="O53" s="176">
        <f t="shared" si="4"/>
        <v>37.5</v>
      </c>
      <c r="P53" s="110">
        <f t="shared" si="5"/>
        <v>46.583333333333336</v>
      </c>
    </row>
    <row r="54" spans="1:16" s="239" customFormat="1" ht="13.5" thickBot="1">
      <c r="A54" s="231"/>
      <c r="B54" s="232">
        <v>41</v>
      </c>
      <c r="C54" s="233">
        <v>1995</v>
      </c>
      <c r="D54" s="233" t="s">
        <v>72</v>
      </c>
      <c r="E54" s="380">
        <v>1318.34</v>
      </c>
      <c r="F54" s="391">
        <f t="shared" si="6"/>
        <v>0</v>
      </c>
      <c r="G54" s="387">
        <v>1318.34</v>
      </c>
      <c r="H54" s="235">
        <v>50</v>
      </c>
      <c r="I54" s="236">
        <f t="shared" si="2"/>
        <v>22</v>
      </c>
      <c r="J54" s="387">
        <v>26.37</v>
      </c>
      <c r="K54" s="387">
        <v>580.21</v>
      </c>
      <c r="L54" s="234">
        <f t="shared" si="1"/>
        <v>161.35624999999993</v>
      </c>
      <c r="M54" s="234">
        <f t="shared" si="3"/>
        <v>741.56625</v>
      </c>
      <c r="N54" s="235">
        <v>40</v>
      </c>
      <c r="O54" s="237">
        <f t="shared" si="4"/>
        <v>17.5</v>
      </c>
      <c r="P54" s="238">
        <f t="shared" si="5"/>
        <v>32.958499999999994</v>
      </c>
    </row>
    <row r="55" spans="1:16" ht="12.75">
      <c r="A55" s="166"/>
      <c r="B55" s="167">
        <v>42</v>
      </c>
      <c r="C55" s="168">
        <v>1996</v>
      </c>
      <c r="D55" s="168" t="s">
        <v>73</v>
      </c>
      <c r="E55" s="378">
        <v>1399.87</v>
      </c>
      <c r="F55" s="390">
        <f t="shared" si="6"/>
        <v>0</v>
      </c>
      <c r="G55" s="386">
        <v>1399.87</v>
      </c>
      <c r="H55" s="174">
        <v>5</v>
      </c>
      <c r="I55" s="175">
        <f t="shared" si="2"/>
        <v>21</v>
      </c>
      <c r="J55" s="386">
        <v>0</v>
      </c>
      <c r="K55" s="386">
        <v>1399.87</v>
      </c>
      <c r="L55" s="173">
        <f t="shared" si="1"/>
        <v>0</v>
      </c>
      <c r="M55" s="173">
        <f t="shared" si="3"/>
        <v>1399.87</v>
      </c>
      <c r="N55" s="174">
        <v>20</v>
      </c>
      <c r="O55" s="176">
        <f t="shared" si="4"/>
        <v>0</v>
      </c>
      <c r="P55" s="110">
        <f t="shared" si="5"/>
        <v>0</v>
      </c>
    </row>
    <row r="56" spans="1:16" ht="12.75">
      <c r="A56" s="166"/>
      <c r="B56" s="167">
        <v>43</v>
      </c>
      <c r="C56" s="168">
        <v>1996</v>
      </c>
      <c r="D56" s="168" t="s">
        <v>139</v>
      </c>
      <c r="E56" s="378">
        <v>17758.28</v>
      </c>
      <c r="F56" s="390">
        <f t="shared" si="6"/>
        <v>0</v>
      </c>
      <c r="G56" s="386">
        <v>17758.28</v>
      </c>
      <c r="H56" s="174">
        <v>50</v>
      </c>
      <c r="I56" s="175">
        <f t="shared" si="2"/>
        <v>21</v>
      </c>
      <c r="J56" s="386">
        <v>355.17</v>
      </c>
      <c r="K56" s="386">
        <v>7459.54</v>
      </c>
      <c r="L56" s="173">
        <f t="shared" si="1"/>
        <v>-1096.1563333333343</v>
      </c>
      <c r="M56" s="173">
        <f t="shared" si="3"/>
        <v>6363.383666666666</v>
      </c>
      <c r="N56" s="174">
        <v>60</v>
      </c>
      <c r="O56" s="176">
        <f t="shared" si="4"/>
        <v>38.5</v>
      </c>
      <c r="P56" s="110">
        <f t="shared" si="5"/>
        <v>295.97133333333335</v>
      </c>
    </row>
    <row r="57" spans="1:16" ht="12.75">
      <c r="A57" s="166"/>
      <c r="B57" s="167">
        <v>44</v>
      </c>
      <c r="C57" s="168">
        <v>1997</v>
      </c>
      <c r="D57" s="168" t="s">
        <v>74</v>
      </c>
      <c r="E57" s="378">
        <v>911.46</v>
      </c>
      <c r="F57" s="390">
        <f t="shared" si="6"/>
        <v>0</v>
      </c>
      <c r="G57" s="386">
        <v>911.46</v>
      </c>
      <c r="H57" s="174">
        <v>50</v>
      </c>
      <c r="I57" s="175">
        <f t="shared" si="2"/>
        <v>20</v>
      </c>
      <c r="J57" s="386">
        <v>0</v>
      </c>
      <c r="K57" s="386">
        <v>911.46</v>
      </c>
      <c r="L57" s="173">
        <f t="shared" si="1"/>
        <v>0</v>
      </c>
      <c r="M57" s="173">
        <f t="shared" si="3"/>
        <v>911.46</v>
      </c>
      <c r="N57" s="174">
        <v>20</v>
      </c>
      <c r="O57" s="176">
        <f t="shared" si="4"/>
        <v>0</v>
      </c>
      <c r="P57" s="110">
        <f t="shared" si="5"/>
        <v>0</v>
      </c>
    </row>
    <row r="58" spans="1:16" ht="12.75">
      <c r="A58" s="166"/>
      <c r="B58" s="167">
        <v>45</v>
      </c>
      <c r="C58" s="168">
        <v>1997</v>
      </c>
      <c r="D58" s="168" t="s">
        <v>131</v>
      </c>
      <c r="E58" s="378">
        <v>3257.5</v>
      </c>
      <c r="F58" s="390">
        <f t="shared" si="6"/>
        <v>0</v>
      </c>
      <c r="G58" s="386">
        <v>3257.5</v>
      </c>
      <c r="H58" s="174">
        <v>50</v>
      </c>
      <c r="I58" s="175">
        <f t="shared" si="2"/>
        <v>20</v>
      </c>
      <c r="J58" s="386">
        <v>65.15</v>
      </c>
      <c r="K58" s="386">
        <v>1303.18</v>
      </c>
      <c r="L58" s="173">
        <f t="shared" si="1"/>
        <v>-190.20083333333355</v>
      </c>
      <c r="M58" s="173">
        <f t="shared" si="3"/>
        <v>1112.9791666666665</v>
      </c>
      <c r="N58" s="174">
        <v>60</v>
      </c>
      <c r="O58" s="176">
        <f t="shared" si="4"/>
        <v>39.5</v>
      </c>
      <c r="P58" s="110">
        <f t="shared" si="5"/>
        <v>54.29166666666667</v>
      </c>
    </row>
    <row r="59" spans="1:16" ht="12.75">
      <c r="A59" s="166"/>
      <c r="B59" s="167">
        <v>46</v>
      </c>
      <c r="C59" s="168">
        <v>1997</v>
      </c>
      <c r="D59" s="168" t="s">
        <v>75</v>
      </c>
      <c r="E59" s="378">
        <v>1706.92</v>
      </c>
      <c r="F59" s="390">
        <f t="shared" si="6"/>
        <v>0</v>
      </c>
      <c r="G59" s="386">
        <v>1706.92</v>
      </c>
      <c r="H59" s="174">
        <v>6</v>
      </c>
      <c r="I59" s="175">
        <f t="shared" si="2"/>
        <v>20</v>
      </c>
      <c r="J59" s="386">
        <v>0</v>
      </c>
      <c r="K59" s="386">
        <v>1706.92</v>
      </c>
      <c r="L59" s="173">
        <f t="shared" si="1"/>
        <v>0</v>
      </c>
      <c r="M59" s="173">
        <f t="shared" si="3"/>
        <v>1706.92</v>
      </c>
      <c r="N59" s="174">
        <v>7</v>
      </c>
      <c r="O59" s="176">
        <f t="shared" si="4"/>
        <v>0</v>
      </c>
      <c r="P59" s="110">
        <f t="shared" si="5"/>
        <v>0</v>
      </c>
    </row>
    <row r="60" spans="1:16" ht="12.75">
      <c r="A60" s="166"/>
      <c r="B60" s="167">
        <v>47</v>
      </c>
      <c r="C60" s="168">
        <v>1998</v>
      </c>
      <c r="D60" s="168" t="s">
        <v>140</v>
      </c>
      <c r="E60" s="378">
        <v>11479.32</v>
      </c>
      <c r="F60" s="390">
        <f t="shared" si="6"/>
        <v>0</v>
      </c>
      <c r="G60" s="386">
        <v>11479.32</v>
      </c>
      <c r="H60" s="174">
        <v>50</v>
      </c>
      <c r="I60" s="175">
        <f t="shared" si="2"/>
        <v>19</v>
      </c>
      <c r="J60" s="386">
        <v>229.59</v>
      </c>
      <c r="K60" s="386">
        <v>4376.05</v>
      </c>
      <c r="L60" s="173">
        <f t="shared" si="1"/>
        <v>-645.2710000000002</v>
      </c>
      <c r="M60" s="173">
        <f t="shared" si="3"/>
        <v>3730.779</v>
      </c>
      <c r="N60" s="174">
        <v>60</v>
      </c>
      <c r="O60" s="176">
        <f t="shared" si="4"/>
        <v>40.5</v>
      </c>
      <c r="P60" s="110">
        <f t="shared" si="5"/>
        <v>191.32199999999997</v>
      </c>
    </row>
    <row r="61" spans="1:16" ht="12.75">
      <c r="A61" s="166"/>
      <c r="B61" s="167">
        <v>48</v>
      </c>
      <c r="C61" s="168">
        <v>1999</v>
      </c>
      <c r="D61" s="168" t="s">
        <v>76</v>
      </c>
      <c r="E61" s="378">
        <v>5975.06</v>
      </c>
      <c r="F61" s="390">
        <f t="shared" si="6"/>
        <v>0</v>
      </c>
      <c r="G61" s="386">
        <v>5975.06</v>
      </c>
      <c r="H61" s="174">
        <v>50</v>
      </c>
      <c r="I61" s="175">
        <f t="shared" si="2"/>
        <v>18</v>
      </c>
      <c r="J61" s="386">
        <v>119.5</v>
      </c>
      <c r="K61" s="386">
        <v>2151.33</v>
      </c>
      <c r="L61" s="173">
        <f t="shared" si="1"/>
        <v>-309.0198333333333</v>
      </c>
      <c r="M61" s="173">
        <f t="shared" si="3"/>
        <v>1842.3101666666666</v>
      </c>
      <c r="N61" s="174">
        <v>60</v>
      </c>
      <c r="O61" s="176">
        <f t="shared" si="4"/>
        <v>41.5</v>
      </c>
      <c r="P61" s="110">
        <f t="shared" si="5"/>
        <v>99.58433333333333</v>
      </c>
    </row>
    <row r="62" spans="1:16" ht="12.75">
      <c r="A62" s="166"/>
      <c r="B62" s="167">
        <v>49</v>
      </c>
      <c r="C62" s="168">
        <v>1999</v>
      </c>
      <c r="D62" s="168" t="s">
        <v>77</v>
      </c>
      <c r="E62" s="378">
        <v>329.11</v>
      </c>
      <c r="F62" s="390">
        <f t="shared" si="6"/>
        <v>0</v>
      </c>
      <c r="G62" s="386">
        <v>329.11</v>
      </c>
      <c r="H62" s="174">
        <v>5</v>
      </c>
      <c r="I62" s="175">
        <f t="shared" si="2"/>
        <v>18</v>
      </c>
      <c r="J62" s="386">
        <v>0</v>
      </c>
      <c r="K62" s="386">
        <v>329.11</v>
      </c>
      <c r="L62" s="173">
        <f t="shared" si="1"/>
        <v>-24.683249999999987</v>
      </c>
      <c r="M62" s="173">
        <f t="shared" si="3"/>
        <v>304.42675</v>
      </c>
      <c r="N62" s="174">
        <v>20</v>
      </c>
      <c r="O62" s="176">
        <f t="shared" si="4"/>
        <v>1.5</v>
      </c>
      <c r="P62" s="110">
        <f t="shared" si="5"/>
        <v>16.45549999999999</v>
      </c>
    </row>
    <row r="63" spans="1:16" ht="12.75">
      <c r="A63" s="166"/>
      <c r="B63" s="167">
        <v>50</v>
      </c>
      <c r="C63" s="168">
        <v>2000</v>
      </c>
      <c r="D63" s="168" t="s">
        <v>78</v>
      </c>
      <c r="E63" s="378">
        <v>408</v>
      </c>
      <c r="F63" s="390">
        <f t="shared" si="6"/>
        <v>0</v>
      </c>
      <c r="G63" s="386">
        <v>408</v>
      </c>
      <c r="H63" s="174">
        <v>50</v>
      </c>
      <c r="I63" s="175">
        <f t="shared" si="2"/>
        <v>17</v>
      </c>
      <c r="J63" s="386">
        <v>8.16</v>
      </c>
      <c r="K63" s="386">
        <v>139.74</v>
      </c>
      <c r="L63" s="173">
        <f t="shared" si="1"/>
        <v>64.25999999999999</v>
      </c>
      <c r="M63" s="173">
        <f t="shared" si="3"/>
        <v>204</v>
      </c>
      <c r="N63" s="174">
        <v>35</v>
      </c>
      <c r="O63" s="176">
        <f t="shared" si="4"/>
        <v>17.5</v>
      </c>
      <c r="P63" s="110">
        <f t="shared" si="5"/>
        <v>11.657142857142857</v>
      </c>
    </row>
    <row r="64" spans="1:16" ht="12.75">
      <c r="A64" s="166"/>
      <c r="B64" s="167">
        <v>51</v>
      </c>
      <c r="C64" s="168">
        <v>2001</v>
      </c>
      <c r="D64" s="168" t="s">
        <v>79</v>
      </c>
      <c r="E64" s="378">
        <v>876.32</v>
      </c>
      <c r="F64" s="390">
        <f t="shared" si="6"/>
        <v>0</v>
      </c>
      <c r="G64" s="386">
        <v>876.32</v>
      </c>
      <c r="H64" s="174">
        <v>12</v>
      </c>
      <c r="I64" s="175">
        <f t="shared" si="2"/>
        <v>16</v>
      </c>
      <c r="J64" s="386">
        <v>0</v>
      </c>
      <c r="K64" s="386">
        <v>876.32</v>
      </c>
      <c r="L64" s="173">
        <f t="shared" si="1"/>
        <v>-153.356</v>
      </c>
      <c r="M64" s="173">
        <f t="shared" si="3"/>
        <v>722.964</v>
      </c>
      <c r="N64" s="174">
        <v>20</v>
      </c>
      <c r="O64" s="176">
        <f t="shared" si="4"/>
        <v>3.5</v>
      </c>
      <c r="P64" s="110">
        <f t="shared" si="5"/>
        <v>43.815999999999995</v>
      </c>
    </row>
    <row r="65" spans="1:16" ht="12.75">
      <c r="A65" s="166"/>
      <c r="B65" s="167">
        <v>52</v>
      </c>
      <c r="C65" s="168">
        <v>2001</v>
      </c>
      <c r="D65" s="168" t="s">
        <v>80</v>
      </c>
      <c r="E65" s="378">
        <v>840</v>
      </c>
      <c r="F65" s="390">
        <f t="shared" si="6"/>
        <v>0</v>
      </c>
      <c r="G65" s="386">
        <v>840</v>
      </c>
      <c r="H65" s="174">
        <v>50</v>
      </c>
      <c r="I65" s="175">
        <f t="shared" si="2"/>
        <v>16</v>
      </c>
      <c r="J65" s="386">
        <v>16.8</v>
      </c>
      <c r="K65" s="386">
        <v>272.16</v>
      </c>
      <c r="L65" s="173">
        <f t="shared" si="1"/>
        <v>123.83999999999997</v>
      </c>
      <c r="M65" s="173">
        <f t="shared" si="3"/>
        <v>396</v>
      </c>
      <c r="N65" s="174">
        <v>35</v>
      </c>
      <c r="O65" s="176">
        <f t="shared" si="4"/>
        <v>18.5</v>
      </c>
      <c r="P65" s="110">
        <f t="shared" si="5"/>
        <v>24</v>
      </c>
    </row>
    <row r="66" spans="1:16" ht="12.75">
      <c r="A66" s="166"/>
      <c r="B66" s="167">
        <v>53</v>
      </c>
      <c r="C66" s="168">
        <v>2002</v>
      </c>
      <c r="D66" s="168" t="s">
        <v>81</v>
      </c>
      <c r="E66" s="378">
        <v>555.98</v>
      </c>
      <c r="F66" s="390">
        <f t="shared" si="6"/>
        <v>0</v>
      </c>
      <c r="G66" s="386">
        <v>555.98</v>
      </c>
      <c r="H66" s="174">
        <v>50</v>
      </c>
      <c r="I66" s="175">
        <f t="shared" si="2"/>
        <v>15</v>
      </c>
      <c r="J66" s="386">
        <v>11.12</v>
      </c>
      <c r="K66" s="386">
        <v>170.52</v>
      </c>
      <c r="L66" s="173">
        <f t="shared" si="1"/>
        <v>-26.891833333333324</v>
      </c>
      <c r="M66" s="173">
        <f t="shared" si="3"/>
        <v>143.6281666666667</v>
      </c>
      <c r="N66" s="265">
        <v>60</v>
      </c>
      <c r="O66" s="176">
        <f t="shared" si="4"/>
        <v>44.5</v>
      </c>
      <c r="P66" s="110">
        <f t="shared" si="5"/>
        <v>9.266333333333334</v>
      </c>
    </row>
    <row r="67" spans="1:16" ht="12.75">
      <c r="A67" s="166"/>
      <c r="B67" s="167">
        <v>54</v>
      </c>
      <c r="C67" s="168">
        <v>2003</v>
      </c>
      <c r="D67" s="168" t="s">
        <v>82</v>
      </c>
      <c r="E67" s="378">
        <v>487.55</v>
      </c>
      <c r="F67" s="390">
        <f t="shared" si="6"/>
        <v>0</v>
      </c>
      <c r="G67" s="386">
        <v>487.55</v>
      </c>
      <c r="H67" s="174">
        <v>50</v>
      </c>
      <c r="I67" s="175">
        <f t="shared" si="2"/>
        <v>14</v>
      </c>
      <c r="J67" s="386">
        <v>9.75</v>
      </c>
      <c r="K67" s="386">
        <v>137.35</v>
      </c>
      <c r="L67" s="173">
        <f t="shared" si="1"/>
        <v>64.63499999999999</v>
      </c>
      <c r="M67" s="173">
        <f t="shared" si="3"/>
        <v>201.98499999999999</v>
      </c>
      <c r="N67" s="265">
        <v>35</v>
      </c>
      <c r="O67" s="176">
        <f t="shared" si="4"/>
        <v>20.5</v>
      </c>
      <c r="P67" s="110">
        <f t="shared" si="5"/>
        <v>13.930000000000003</v>
      </c>
    </row>
    <row r="68" spans="1:16" ht="12.75">
      <c r="A68" s="166"/>
      <c r="B68" s="167">
        <v>55</v>
      </c>
      <c r="C68" s="168">
        <v>2003</v>
      </c>
      <c r="D68" s="168" t="s">
        <v>86</v>
      </c>
      <c r="E68" s="378">
        <v>1201.48</v>
      </c>
      <c r="F68" s="390">
        <f t="shared" si="6"/>
        <v>0</v>
      </c>
      <c r="G68" s="386">
        <v>1201.48</v>
      </c>
      <c r="H68" s="174">
        <v>50</v>
      </c>
      <c r="I68" s="175">
        <f t="shared" si="2"/>
        <v>14</v>
      </c>
      <c r="J68" s="386">
        <v>24.03</v>
      </c>
      <c r="K68" s="386">
        <v>343.53</v>
      </c>
      <c r="L68" s="173">
        <f t="shared" si="1"/>
        <v>154.22600000000006</v>
      </c>
      <c r="M68" s="173">
        <f t="shared" si="3"/>
        <v>497.75600000000003</v>
      </c>
      <c r="N68" s="265">
        <v>35</v>
      </c>
      <c r="O68" s="176">
        <f t="shared" si="4"/>
        <v>20.5</v>
      </c>
      <c r="P68" s="110">
        <f t="shared" si="5"/>
        <v>34.327999999999996</v>
      </c>
    </row>
    <row r="69" spans="1:16" ht="12.75">
      <c r="A69" s="166"/>
      <c r="B69" s="167">
        <v>56</v>
      </c>
      <c r="C69" s="168">
        <v>2004</v>
      </c>
      <c r="D69" s="168" t="s">
        <v>83</v>
      </c>
      <c r="E69" s="378">
        <v>1232.88</v>
      </c>
      <c r="F69" s="390">
        <f t="shared" si="6"/>
        <v>0</v>
      </c>
      <c r="G69" s="386">
        <v>1232.88</v>
      </c>
      <c r="H69" s="174">
        <v>50</v>
      </c>
      <c r="I69" s="175">
        <f t="shared" si="2"/>
        <v>13</v>
      </c>
      <c r="J69" s="386">
        <v>24.66</v>
      </c>
      <c r="K69" s="386">
        <v>332.37</v>
      </c>
      <c r="L69" s="173">
        <f t="shared" si="1"/>
        <v>0.5076000000000249</v>
      </c>
      <c r="M69" s="173">
        <f t="shared" si="3"/>
        <v>332.87760000000003</v>
      </c>
      <c r="N69" s="265">
        <v>50</v>
      </c>
      <c r="O69" s="176">
        <f t="shared" si="4"/>
        <v>36.5</v>
      </c>
      <c r="P69" s="110">
        <f t="shared" si="5"/>
        <v>24.657600000000002</v>
      </c>
    </row>
    <row r="70" spans="1:16" ht="12.75">
      <c r="A70" s="166"/>
      <c r="B70" s="167">
        <v>57</v>
      </c>
      <c r="C70" s="168">
        <v>2004</v>
      </c>
      <c r="D70" s="168" t="s">
        <v>141</v>
      </c>
      <c r="E70" s="378">
        <v>10084.21</v>
      </c>
      <c r="F70" s="390">
        <f t="shared" si="6"/>
        <v>0</v>
      </c>
      <c r="G70" s="386">
        <v>10084.21</v>
      </c>
      <c r="H70" s="174">
        <v>50</v>
      </c>
      <c r="I70" s="175">
        <f t="shared" si="2"/>
        <v>13</v>
      </c>
      <c r="J70" s="386">
        <v>201.68</v>
      </c>
      <c r="K70" s="386">
        <v>2664.82</v>
      </c>
      <c r="L70" s="173">
        <f t="shared" si="1"/>
        <v>-395.87275</v>
      </c>
      <c r="M70" s="173">
        <f t="shared" si="3"/>
        <v>2268.94725</v>
      </c>
      <c r="N70" s="265">
        <v>60</v>
      </c>
      <c r="O70" s="176">
        <f t="shared" si="4"/>
        <v>46.5</v>
      </c>
      <c r="P70" s="110">
        <f t="shared" si="5"/>
        <v>168.07016666666664</v>
      </c>
    </row>
    <row r="71" spans="1:16" ht="12.75">
      <c r="A71" s="166"/>
      <c r="B71" s="167">
        <v>58</v>
      </c>
      <c r="C71" s="168">
        <v>2004</v>
      </c>
      <c r="D71" s="168" t="s">
        <v>142</v>
      </c>
      <c r="E71" s="378">
        <v>2327.68</v>
      </c>
      <c r="F71" s="390">
        <f t="shared" si="6"/>
        <v>0</v>
      </c>
      <c r="G71" s="386">
        <v>2327.68</v>
      </c>
      <c r="H71" s="174">
        <v>50</v>
      </c>
      <c r="I71" s="175">
        <f t="shared" si="2"/>
        <v>13</v>
      </c>
      <c r="J71" s="386">
        <v>46.55</v>
      </c>
      <c r="K71" s="386">
        <v>626.77</v>
      </c>
      <c r="L71" s="173">
        <f t="shared" si="1"/>
        <v>158.8219999999999</v>
      </c>
      <c r="M71" s="173">
        <f t="shared" si="3"/>
        <v>785.5919999999999</v>
      </c>
      <c r="N71" s="265">
        <v>40</v>
      </c>
      <c r="O71" s="176">
        <f t="shared" si="4"/>
        <v>26.5</v>
      </c>
      <c r="P71" s="110">
        <f t="shared" si="5"/>
        <v>58.192</v>
      </c>
    </row>
    <row r="72" spans="1:16" ht="12.75">
      <c r="A72" s="166"/>
      <c r="B72" s="167">
        <v>59</v>
      </c>
      <c r="C72" s="168">
        <v>2005</v>
      </c>
      <c r="D72" s="168" t="s">
        <v>84</v>
      </c>
      <c r="E72" s="381">
        <v>2719.84</v>
      </c>
      <c r="F72" s="390">
        <f t="shared" si="6"/>
        <v>0</v>
      </c>
      <c r="G72" s="386">
        <v>2719.84</v>
      </c>
      <c r="H72" s="174">
        <v>50</v>
      </c>
      <c r="I72" s="175">
        <f t="shared" si="2"/>
        <v>12</v>
      </c>
      <c r="J72" s="386">
        <v>54.4</v>
      </c>
      <c r="K72" s="386">
        <v>705.86</v>
      </c>
      <c r="L72" s="173">
        <f t="shared" si="1"/>
        <v>-139.2266666666667</v>
      </c>
      <c r="M72" s="173">
        <f t="shared" si="3"/>
        <v>566.6333333333333</v>
      </c>
      <c r="N72" s="265">
        <v>60</v>
      </c>
      <c r="O72" s="176">
        <f t="shared" si="4"/>
        <v>47.5</v>
      </c>
      <c r="P72" s="370">
        <f t="shared" si="5"/>
        <v>45.33066666666667</v>
      </c>
    </row>
    <row r="73" spans="1:16" s="262" customFormat="1" ht="12.75">
      <c r="A73" s="252"/>
      <c r="B73" s="253">
        <v>60</v>
      </c>
      <c r="C73" s="254">
        <v>2006</v>
      </c>
      <c r="D73" s="254" t="s">
        <v>75</v>
      </c>
      <c r="E73" s="382">
        <v>523</v>
      </c>
      <c r="F73" s="389">
        <f aca="true" t="shared" si="7" ref="F73:F87">G73-E73</f>
        <v>0</v>
      </c>
      <c r="G73" s="385">
        <v>523</v>
      </c>
      <c r="H73" s="257">
        <v>5</v>
      </c>
      <c r="I73" s="258">
        <f aca="true" t="shared" si="8" ref="I73:I87">$E$3-C73</f>
        <v>11</v>
      </c>
      <c r="J73" s="385">
        <v>0</v>
      </c>
      <c r="K73" s="385">
        <v>523</v>
      </c>
      <c r="L73" s="256">
        <f aca="true" t="shared" si="9" ref="L73:L87">M73-K73</f>
        <v>0</v>
      </c>
      <c r="M73" s="256">
        <f aca="true" t="shared" si="10" ref="M73:M87">IF((($E$3+0.5)-C73)&gt;N73,G73,(G73/N73)*(($E$3+0.5)-C73))</f>
        <v>523</v>
      </c>
      <c r="N73" s="257">
        <v>5</v>
      </c>
      <c r="O73" s="259">
        <f aca="true" t="shared" si="11" ref="O73:O87">IF((($E$3+0.5)-C73)&gt;=N73,0,N73-(($E$3+0.5)-C73))</f>
        <v>0</v>
      </c>
      <c r="P73" s="371">
        <f aca="true" t="shared" si="12" ref="P73:P87">IF(O73&lt;1,(G73-M73),(G73-M73)/O73)</f>
        <v>0</v>
      </c>
    </row>
    <row r="74" spans="1:16" s="262" customFormat="1" ht="12.75">
      <c r="A74" s="252"/>
      <c r="B74" s="253">
        <v>61</v>
      </c>
      <c r="C74" s="254">
        <v>2006</v>
      </c>
      <c r="D74" s="254" t="s">
        <v>146</v>
      </c>
      <c r="E74" s="382">
        <v>554.44</v>
      </c>
      <c r="F74" s="389">
        <f t="shared" si="7"/>
        <v>-0.04000000000007731</v>
      </c>
      <c r="G74" s="385">
        <v>554.4</v>
      </c>
      <c r="H74" s="257">
        <v>50</v>
      </c>
      <c r="I74" s="258">
        <f t="shared" si="8"/>
        <v>11</v>
      </c>
      <c r="J74" s="385">
        <v>11.09</v>
      </c>
      <c r="K74" s="385">
        <v>127.53</v>
      </c>
      <c r="L74" s="256">
        <f t="shared" si="9"/>
        <v>426.87</v>
      </c>
      <c r="M74" s="256">
        <f t="shared" si="10"/>
        <v>554.4</v>
      </c>
      <c r="N74" s="257">
        <v>3.5</v>
      </c>
      <c r="O74" s="259">
        <f t="shared" si="11"/>
        <v>0</v>
      </c>
      <c r="P74" s="371">
        <f t="shared" si="12"/>
        <v>0</v>
      </c>
    </row>
    <row r="75" spans="1:16" s="262" customFormat="1" ht="12.75">
      <c r="A75" s="252"/>
      <c r="B75" s="253">
        <v>62</v>
      </c>
      <c r="C75" s="254">
        <v>2006</v>
      </c>
      <c r="D75" s="254" t="s">
        <v>147</v>
      </c>
      <c r="E75" s="382">
        <v>5036.38</v>
      </c>
      <c r="F75" s="389">
        <f t="shared" si="7"/>
        <v>0</v>
      </c>
      <c r="G75" s="385">
        <v>5036.38</v>
      </c>
      <c r="H75" s="257">
        <v>50</v>
      </c>
      <c r="I75" s="258">
        <f t="shared" si="8"/>
        <v>11</v>
      </c>
      <c r="J75" s="385">
        <v>100.73</v>
      </c>
      <c r="K75" s="385">
        <v>1158.39</v>
      </c>
      <c r="L75" s="256">
        <f t="shared" si="9"/>
        <v>-193.08383333333347</v>
      </c>
      <c r="M75" s="256">
        <f t="shared" si="10"/>
        <v>965.3061666666666</v>
      </c>
      <c r="N75" s="257">
        <v>60</v>
      </c>
      <c r="O75" s="259">
        <f t="shared" si="11"/>
        <v>48.5</v>
      </c>
      <c r="P75" s="371">
        <f t="shared" si="12"/>
        <v>83.93966666666667</v>
      </c>
    </row>
    <row r="76" spans="1:16" s="262" customFormat="1" ht="12.75">
      <c r="A76" s="252"/>
      <c r="B76" s="253">
        <v>63</v>
      </c>
      <c r="C76" s="254">
        <v>2008</v>
      </c>
      <c r="D76" s="254" t="s">
        <v>78</v>
      </c>
      <c r="E76" s="377">
        <v>336</v>
      </c>
      <c r="F76" s="389">
        <f t="shared" si="7"/>
        <v>0</v>
      </c>
      <c r="G76" s="385">
        <v>336</v>
      </c>
      <c r="H76" s="257">
        <v>50</v>
      </c>
      <c r="I76" s="258">
        <f t="shared" si="8"/>
        <v>9</v>
      </c>
      <c r="J76" s="385">
        <v>9.6</v>
      </c>
      <c r="K76" s="385">
        <v>91.2</v>
      </c>
      <c r="L76" s="256">
        <f t="shared" si="9"/>
        <v>0</v>
      </c>
      <c r="M76" s="256">
        <f t="shared" si="10"/>
        <v>91.2</v>
      </c>
      <c r="N76" s="257">
        <v>35</v>
      </c>
      <c r="O76" s="259">
        <f t="shared" si="11"/>
        <v>25.5</v>
      </c>
      <c r="P76" s="260">
        <f t="shared" si="12"/>
        <v>9.6</v>
      </c>
    </row>
    <row r="77" spans="1:16" s="262" customFormat="1" ht="12.75">
      <c r="A77" s="252"/>
      <c r="B77" s="253">
        <v>64</v>
      </c>
      <c r="C77" s="254">
        <v>2010</v>
      </c>
      <c r="D77" s="254" t="s">
        <v>148</v>
      </c>
      <c r="E77" s="382">
        <v>225</v>
      </c>
      <c r="F77" s="389">
        <f t="shared" si="7"/>
        <v>0</v>
      </c>
      <c r="G77" s="385">
        <v>225</v>
      </c>
      <c r="H77" s="257">
        <v>12</v>
      </c>
      <c r="I77" s="258">
        <f t="shared" si="8"/>
        <v>7</v>
      </c>
      <c r="J77" s="385">
        <v>18.75</v>
      </c>
      <c r="K77" s="385">
        <v>140.63</v>
      </c>
      <c r="L77" s="256">
        <f t="shared" si="9"/>
        <v>-0.0049999999999954525</v>
      </c>
      <c r="M77" s="256">
        <f t="shared" si="10"/>
        <v>140.625</v>
      </c>
      <c r="N77" s="257">
        <v>12</v>
      </c>
      <c r="O77" s="259">
        <f t="shared" si="11"/>
        <v>4.5</v>
      </c>
      <c r="P77" s="371">
        <f t="shared" si="12"/>
        <v>18.75</v>
      </c>
    </row>
    <row r="78" spans="1:16" s="262" customFormat="1" ht="12.75">
      <c r="A78" s="252"/>
      <c r="B78" s="253">
        <v>65</v>
      </c>
      <c r="C78" s="254">
        <v>2010</v>
      </c>
      <c r="D78" s="254" t="s">
        <v>149</v>
      </c>
      <c r="E78" s="382">
        <v>863</v>
      </c>
      <c r="F78" s="389">
        <f>G78-E78</f>
        <v>0</v>
      </c>
      <c r="G78" s="385">
        <v>863</v>
      </c>
      <c r="H78" s="257">
        <v>50</v>
      </c>
      <c r="I78" s="258">
        <f>$E$3-C78</f>
        <v>7</v>
      </c>
      <c r="J78" s="385">
        <v>17.26</v>
      </c>
      <c r="K78" s="385">
        <v>129.45</v>
      </c>
      <c r="L78" s="256">
        <f>M78-K78</f>
        <v>55.478571428571456</v>
      </c>
      <c r="M78" s="256">
        <f>IF((($E$3+0.5)-C78)&gt;N78,G78,(G78/N78)*(($E$3+0.5)-C78))</f>
        <v>184.92857142857144</v>
      </c>
      <c r="N78" s="257">
        <v>35</v>
      </c>
      <c r="O78" s="259">
        <f>IF((($E$3+0.5)-C78)&gt;=N78,0,N78-(($E$3+0.5)-C78))</f>
        <v>27.5</v>
      </c>
      <c r="P78" s="371">
        <f>IF(O78&lt;1,(G78-M78),(G78-M78)/O78)</f>
        <v>24.657142857142855</v>
      </c>
    </row>
    <row r="79" spans="1:16" s="262" customFormat="1" ht="12.75">
      <c r="A79" s="252"/>
      <c r="B79" s="253">
        <v>65</v>
      </c>
      <c r="C79" s="254">
        <v>2010</v>
      </c>
      <c r="D79" s="254" t="s">
        <v>149</v>
      </c>
      <c r="E79" s="382">
        <v>863</v>
      </c>
      <c r="F79" s="389">
        <f>G79-E79</f>
        <v>0</v>
      </c>
      <c r="G79" s="385">
        <v>863</v>
      </c>
      <c r="H79" s="257">
        <v>50</v>
      </c>
      <c r="I79" s="258">
        <f>$E$3-C79</f>
        <v>7</v>
      </c>
      <c r="J79" s="385">
        <v>17.26</v>
      </c>
      <c r="K79" s="385">
        <v>112.19</v>
      </c>
      <c r="L79" s="256">
        <f>M79-K79</f>
        <v>72.73857142857145</v>
      </c>
      <c r="M79" s="256">
        <f>IF((($E$3+0.5)-C79)&gt;N79,G79,(G79/N79)*(($E$3+0.5)-C79))</f>
        <v>184.92857142857144</v>
      </c>
      <c r="N79" s="257">
        <v>35</v>
      </c>
      <c r="O79" s="259">
        <f>IF((($E$3+0.5)-C79)&gt;=N79,0,N79-(($E$3+0.5)-C79))</f>
        <v>27.5</v>
      </c>
      <c r="P79" s="371">
        <f>IF(O79&lt;1,(G79-M79),(G79-M79)/O79)</f>
        <v>24.657142857142855</v>
      </c>
    </row>
    <row r="80" spans="1:16" s="262" customFormat="1" ht="12.75">
      <c r="A80" s="252"/>
      <c r="B80" s="253">
        <v>67</v>
      </c>
      <c r="C80" s="254">
        <v>2011</v>
      </c>
      <c r="D80" s="254" t="s">
        <v>150</v>
      </c>
      <c r="E80" s="377">
        <v>4087.5</v>
      </c>
      <c r="F80" s="389">
        <f>G80-E80</f>
        <v>0</v>
      </c>
      <c r="G80" s="385">
        <v>4087.5</v>
      </c>
      <c r="H80" s="257">
        <v>50</v>
      </c>
      <c r="I80" s="258">
        <f>$E$3-C80</f>
        <v>6</v>
      </c>
      <c r="J80" s="385">
        <v>81.75</v>
      </c>
      <c r="K80" s="385">
        <v>531.38</v>
      </c>
      <c r="L80" s="256">
        <f>M80-K80</f>
        <v>-0.0049999999999954525</v>
      </c>
      <c r="M80" s="256">
        <f>IF((($E$3+0.5)-C80)&gt;N80,G80,(G80/N80)*(($E$3+0.5)-C80))</f>
        <v>531.375</v>
      </c>
      <c r="N80" s="257">
        <v>50</v>
      </c>
      <c r="O80" s="259">
        <f>IF((($E$3+0.5)-C80)&gt;=N80,0,N80-(($E$3+0.5)-C80))</f>
        <v>43.5</v>
      </c>
      <c r="P80" s="260">
        <f>IF(O80&lt;1,(G80-M80),(G80-M80)/O80)</f>
        <v>81.75</v>
      </c>
    </row>
    <row r="81" spans="1:16" s="262" customFormat="1" ht="12.75">
      <c r="A81" s="252"/>
      <c r="B81" s="253">
        <v>68</v>
      </c>
      <c r="C81" s="254">
        <v>2013</v>
      </c>
      <c r="D81" s="254" t="s">
        <v>152</v>
      </c>
      <c r="E81" s="377">
        <v>160</v>
      </c>
      <c r="F81" s="389">
        <f>G81-E81</f>
        <v>0</v>
      </c>
      <c r="G81" s="385">
        <v>160</v>
      </c>
      <c r="H81" s="257">
        <v>50</v>
      </c>
      <c r="I81" s="258">
        <f>$E$3-C81</f>
        <v>4</v>
      </c>
      <c r="J81" s="385">
        <v>3.2</v>
      </c>
      <c r="K81" s="385">
        <v>14.4</v>
      </c>
      <c r="L81" s="256">
        <f>M81-K81</f>
        <v>6.171428571428569</v>
      </c>
      <c r="M81" s="256">
        <f>IF((($E$3+0.5)-C81)&gt;N81,G81,(G81/N81)*(($E$3+0.5)-C81))</f>
        <v>20.57142857142857</v>
      </c>
      <c r="N81" s="257">
        <v>35</v>
      </c>
      <c r="O81" s="259">
        <f>IF((($E$3+0.5)-C81)&gt;=N81,0,N81-(($E$3+0.5)-C81))</f>
        <v>30.5</v>
      </c>
      <c r="P81" s="260">
        <f>IF(O81&lt;1,(G81-M81),(G81-M81)/O81)</f>
        <v>4.571428571428572</v>
      </c>
    </row>
    <row r="82" spans="1:16" s="262" customFormat="1" ht="12.75">
      <c r="A82" s="252"/>
      <c r="B82" s="253">
        <v>69</v>
      </c>
      <c r="C82" s="254">
        <v>2014</v>
      </c>
      <c r="D82" s="254" t="s">
        <v>151</v>
      </c>
      <c r="E82" s="377">
        <v>3404.52</v>
      </c>
      <c r="F82" s="389">
        <f>G82-E82</f>
        <v>0</v>
      </c>
      <c r="G82" s="385">
        <v>3404.52</v>
      </c>
      <c r="H82" s="257">
        <v>50</v>
      </c>
      <c r="I82" s="258">
        <f>$E$3-C82</f>
        <v>3</v>
      </c>
      <c r="J82" s="385">
        <v>68.09</v>
      </c>
      <c r="K82" s="385">
        <v>238.32</v>
      </c>
      <c r="L82" s="256">
        <f>M82-K82</f>
        <v>-0.003599999999977399</v>
      </c>
      <c r="M82" s="256">
        <f>IF((($E$3+0.5)-C82)&gt;N82,G82,(G82/N82)*(($E$3+0.5)-C82))</f>
        <v>238.31640000000002</v>
      </c>
      <c r="N82" s="257">
        <v>50</v>
      </c>
      <c r="O82" s="259">
        <f>IF((($E$3+0.5)-C82)&gt;=N82,0,N82-(($E$3+0.5)-C82))</f>
        <v>46.5</v>
      </c>
      <c r="P82" s="260">
        <f>IF(O82&lt;1,(G82-M82),(G82-M82)/O82)</f>
        <v>68.0904</v>
      </c>
    </row>
    <row r="83" spans="1:16" s="262" customFormat="1" ht="12.75">
      <c r="A83" s="252"/>
      <c r="B83" s="253">
        <v>70</v>
      </c>
      <c r="C83" s="254">
        <v>2015</v>
      </c>
      <c r="D83" s="254" t="s">
        <v>153</v>
      </c>
      <c r="E83" s="382">
        <v>410.3</v>
      </c>
      <c r="F83" s="389">
        <f t="shared" si="7"/>
        <v>0</v>
      </c>
      <c r="G83" s="385">
        <v>410.3</v>
      </c>
      <c r="H83" s="257">
        <v>50</v>
      </c>
      <c r="I83" s="258">
        <f t="shared" si="8"/>
        <v>2</v>
      </c>
      <c r="J83" s="385">
        <v>8.21</v>
      </c>
      <c r="K83" s="385">
        <v>20.52</v>
      </c>
      <c r="L83" s="256">
        <f t="shared" si="9"/>
        <v>8.787142857142857</v>
      </c>
      <c r="M83" s="256">
        <f t="shared" si="10"/>
        <v>29.307142857142857</v>
      </c>
      <c r="N83" s="257">
        <v>35</v>
      </c>
      <c r="O83" s="259">
        <f t="shared" si="11"/>
        <v>32.5</v>
      </c>
      <c r="P83" s="371">
        <f t="shared" si="12"/>
        <v>11.722857142857142</v>
      </c>
    </row>
    <row r="84" spans="1:16" s="262" customFormat="1" ht="12.75">
      <c r="A84" s="252"/>
      <c r="B84" s="253">
        <v>71</v>
      </c>
      <c r="C84" s="254">
        <v>2015</v>
      </c>
      <c r="D84" s="254" t="s">
        <v>154</v>
      </c>
      <c r="E84" s="382">
        <v>1000</v>
      </c>
      <c r="F84" s="389">
        <f t="shared" si="7"/>
        <v>0</v>
      </c>
      <c r="G84" s="385">
        <v>1000</v>
      </c>
      <c r="H84" s="257">
        <v>50</v>
      </c>
      <c r="I84" s="258">
        <f t="shared" si="8"/>
        <v>2</v>
      </c>
      <c r="J84" s="385">
        <v>20</v>
      </c>
      <c r="K84" s="385">
        <v>50</v>
      </c>
      <c r="L84" s="256">
        <f t="shared" si="9"/>
        <v>200</v>
      </c>
      <c r="M84" s="256">
        <f t="shared" si="10"/>
        <v>250</v>
      </c>
      <c r="N84" s="257">
        <v>10</v>
      </c>
      <c r="O84" s="259">
        <f t="shared" si="11"/>
        <v>7.5</v>
      </c>
      <c r="P84" s="371">
        <f t="shared" si="12"/>
        <v>100</v>
      </c>
    </row>
    <row r="85" spans="1:16" s="262" customFormat="1" ht="12.75">
      <c r="A85" s="252"/>
      <c r="B85" s="253">
        <v>72</v>
      </c>
      <c r="C85" s="254">
        <v>2016</v>
      </c>
      <c r="D85" s="254" t="s">
        <v>155</v>
      </c>
      <c r="E85" s="377">
        <v>1972.37</v>
      </c>
      <c r="F85" s="389">
        <f>G85-E85</f>
        <v>0</v>
      </c>
      <c r="G85" s="385">
        <v>1972.37</v>
      </c>
      <c r="H85" s="257">
        <v>50</v>
      </c>
      <c r="I85" s="258">
        <f>$E$3-C85</f>
        <v>1</v>
      </c>
      <c r="J85" s="385">
        <v>39.45</v>
      </c>
      <c r="K85" s="385">
        <v>59.17</v>
      </c>
      <c r="L85" s="256">
        <f>M85-K85</f>
        <v>25.360142857142847</v>
      </c>
      <c r="M85" s="256">
        <f>IF((($E$3+0.5)-C85)&gt;N85,G85,(G85/N85)*(($E$3+0.5)-C85))</f>
        <v>84.53014285714285</v>
      </c>
      <c r="N85" s="257">
        <v>35</v>
      </c>
      <c r="O85" s="259">
        <f>IF((($E$3+0.5)-C85)&gt;=N85,0,N85-(($E$3+0.5)-C85))</f>
        <v>33.5</v>
      </c>
      <c r="P85" s="260">
        <f>IF(O85&lt;1,(G85-M85),(G85-M85)/O85)</f>
        <v>56.353428571428566</v>
      </c>
    </row>
    <row r="86" spans="1:16" s="262" customFormat="1" ht="12.75">
      <c r="A86" s="252"/>
      <c r="B86" s="253">
        <v>73</v>
      </c>
      <c r="C86" s="254">
        <v>2017</v>
      </c>
      <c r="D86" s="254" t="s">
        <v>156</v>
      </c>
      <c r="E86" s="377">
        <v>1153.08</v>
      </c>
      <c r="F86" s="389">
        <f>G86-E86</f>
        <v>0</v>
      </c>
      <c r="G86" s="385">
        <v>1153.08</v>
      </c>
      <c r="H86" s="257">
        <v>50</v>
      </c>
      <c r="I86" s="258">
        <f>$E$3-C86</f>
        <v>0</v>
      </c>
      <c r="J86" s="385">
        <v>11.53</v>
      </c>
      <c r="K86" s="385">
        <v>11.53</v>
      </c>
      <c r="L86" s="256">
        <f>M86-K86</f>
        <v>0.0007999999999999119</v>
      </c>
      <c r="M86" s="256">
        <f>IF((($E$3+0.5)-C86)&gt;N86,G86,(G86/N86)*(($E$3+0.5)-C86))</f>
        <v>11.5308</v>
      </c>
      <c r="N86" s="257">
        <v>50</v>
      </c>
      <c r="O86" s="259">
        <f>IF((($E$3+0.5)-C86)&gt;=N86,0,N86-(($E$3+0.5)-C86))</f>
        <v>49.5</v>
      </c>
      <c r="P86" s="260">
        <f>IF(O86&lt;1,(G86-M86),(G86-M86)/O86)</f>
        <v>23.0616</v>
      </c>
    </row>
    <row r="87" spans="1:16" s="262" customFormat="1" ht="13.5" thickBot="1">
      <c r="A87" s="252"/>
      <c r="B87" s="253">
        <v>74</v>
      </c>
      <c r="C87" s="254">
        <v>2017</v>
      </c>
      <c r="D87" s="254" t="s">
        <v>157</v>
      </c>
      <c r="E87" s="377">
        <v>5239.8</v>
      </c>
      <c r="F87" s="389">
        <f t="shared" si="7"/>
        <v>0</v>
      </c>
      <c r="G87" s="385">
        <v>5239.8</v>
      </c>
      <c r="H87" s="257">
        <v>50</v>
      </c>
      <c r="I87" s="258">
        <f t="shared" si="8"/>
        <v>0</v>
      </c>
      <c r="J87" s="385">
        <v>52.4</v>
      </c>
      <c r="K87" s="385">
        <v>52.4</v>
      </c>
      <c r="L87" s="256">
        <f t="shared" si="9"/>
        <v>-0.001999999999995339</v>
      </c>
      <c r="M87" s="256">
        <f t="shared" si="10"/>
        <v>52.398</v>
      </c>
      <c r="N87" s="257">
        <v>50</v>
      </c>
      <c r="O87" s="259">
        <f t="shared" si="11"/>
        <v>49.5</v>
      </c>
      <c r="P87" s="260">
        <f t="shared" si="12"/>
        <v>104.796</v>
      </c>
    </row>
    <row r="88" spans="1:16" ht="13.5" thickTop="1">
      <c r="A88" s="75"/>
      <c r="B88" s="34"/>
      <c r="C88" s="34"/>
      <c r="D88" s="34" t="s">
        <v>25</v>
      </c>
      <c r="E88" s="383">
        <f>SUM(E14:E87)</f>
        <v>323307.74</v>
      </c>
      <c r="F88" s="392">
        <f>SUM(F14:F87)</f>
        <v>-1008.7199999999999</v>
      </c>
      <c r="G88" s="383">
        <f>SUM(G14:G87)</f>
        <v>322299.02</v>
      </c>
      <c r="H88" s="34"/>
      <c r="I88" s="77"/>
      <c r="J88" s="383">
        <f>SUM(J14:J87)</f>
        <v>4885.83</v>
      </c>
      <c r="K88" s="383">
        <f>SUM(K14:K87)</f>
        <v>255367.13000000003</v>
      </c>
      <c r="L88" s="368">
        <f>SUM(L14:L87)</f>
        <v>-101378.06451547622</v>
      </c>
      <c r="M88" s="368">
        <f>SUM(M14:M87)</f>
        <v>153989.0654845238</v>
      </c>
      <c r="N88" s="34"/>
      <c r="O88" s="77"/>
      <c r="P88" s="369">
        <f>SUM(P14:P87)</f>
        <v>5877.872840476191</v>
      </c>
    </row>
    <row r="89" spans="1:16" ht="13.5" thickBot="1">
      <c r="A89" s="70"/>
      <c r="B89" s="71"/>
      <c r="C89" s="71"/>
      <c r="D89" s="71"/>
      <c r="E89" s="79"/>
      <c r="F89" s="79"/>
      <c r="G89" s="79"/>
      <c r="H89" s="71"/>
      <c r="I89" s="80"/>
      <c r="J89" s="79"/>
      <c r="K89" s="79"/>
      <c r="L89" s="79"/>
      <c r="M89" s="79"/>
      <c r="N89" s="71"/>
      <c r="O89" s="80"/>
      <c r="P89" s="81"/>
    </row>
    <row r="90" spans="1:16" s="171" customFormat="1" ht="13.5" customHeight="1" thickBot="1">
      <c r="A90" s="178"/>
      <c r="E90" s="183"/>
      <c r="F90" s="183"/>
      <c r="G90" s="183"/>
      <c r="I90" s="193"/>
      <c r="J90" s="183"/>
      <c r="K90" s="183"/>
      <c r="L90" s="183"/>
      <c r="M90" s="183"/>
      <c r="O90" s="193"/>
      <c r="P90" s="183"/>
    </row>
    <row r="91" spans="1:16" ht="12.75">
      <c r="A91" s="75"/>
      <c r="B91" s="192" t="s">
        <v>26</v>
      </c>
      <c r="C91" s="34"/>
      <c r="D91" s="34"/>
      <c r="E91" s="76"/>
      <c r="F91" s="194"/>
      <c r="G91" s="76"/>
      <c r="H91" s="34"/>
      <c r="I91" s="77"/>
      <c r="J91" s="76"/>
      <c r="K91" s="76"/>
      <c r="L91" s="76"/>
      <c r="M91" s="76"/>
      <c r="N91" s="34"/>
      <c r="O91" s="77"/>
      <c r="P91" s="78"/>
    </row>
    <row r="92" spans="1:16" ht="12.75">
      <c r="A92" s="75"/>
      <c r="B92" s="34" t="s">
        <v>27</v>
      </c>
      <c r="C92" s="34"/>
      <c r="D92" s="34"/>
      <c r="E92" s="113">
        <f>E88</f>
        <v>323307.74</v>
      </c>
      <c r="F92" s="195">
        <f>F89</f>
        <v>0</v>
      </c>
      <c r="G92" s="113">
        <f>G88</f>
        <v>322299.02</v>
      </c>
      <c r="H92" s="34"/>
      <c r="I92" s="77"/>
      <c r="J92" s="76"/>
      <c r="K92" s="76"/>
      <c r="L92" s="76"/>
      <c r="M92" s="76"/>
      <c r="N92" s="34"/>
      <c r="O92" s="77"/>
      <c r="P92" s="78"/>
    </row>
    <row r="93" spans="1:16" ht="13.5" thickBot="1">
      <c r="A93" s="75"/>
      <c r="B93" s="34" t="s">
        <v>28</v>
      </c>
      <c r="C93" s="34"/>
      <c r="D93" s="34"/>
      <c r="E93" s="120">
        <f>E12</f>
        <v>15573.78</v>
      </c>
      <c r="F93" s="196">
        <f>F26</f>
        <v>0</v>
      </c>
      <c r="G93" s="120">
        <f>G12</f>
        <v>12573.78</v>
      </c>
      <c r="H93" s="34"/>
      <c r="I93" s="77"/>
      <c r="J93" s="76"/>
      <c r="K93" s="76"/>
      <c r="L93" s="76"/>
      <c r="M93" s="76"/>
      <c r="N93" s="34"/>
      <c r="O93" s="77"/>
      <c r="P93" s="78"/>
    </row>
    <row r="94" spans="1:16" ht="13.5" thickTop="1">
      <c r="A94" s="75"/>
      <c r="B94" s="34" t="s">
        <v>29</v>
      </c>
      <c r="C94" s="34"/>
      <c r="D94" s="34"/>
      <c r="E94" s="113">
        <f>E92+E93</f>
        <v>338881.52</v>
      </c>
      <c r="F94" s="195">
        <f>F92+F93</f>
        <v>0</v>
      </c>
      <c r="G94" s="113">
        <f>G92+G93</f>
        <v>334872.80000000005</v>
      </c>
      <c r="H94" s="34"/>
      <c r="I94" s="77"/>
      <c r="J94" s="76"/>
      <c r="K94" s="76"/>
      <c r="L94" s="76"/>
      <c r="M94" s="76"/>
      <c r="N94" s="34"/>
      <c r="O94" s="77"/>
      <c r="P94" s="78"/>
    </row>
    <row r="95" spans="1:16" ht="13.5" thickBot="1">
      <c r="A95" s="70"/>
      <c r="B95" s="71"/>
      <c r="C95" s="71"/>
      <c r="D95" s="71"/>
      <c r="E95" s="79"/>
      <c r="F95" s="79"/>
      <c r="G95" s="79"/>
      <c r="H95" s="71"/>
      <c r="I95" s="80"/>
      <c r="J95" s="79"/>
      <c r="K95" s="79"/>
      <c r="L95" s="79"/>
      <c r="M95" s="79"/>
      <c r="N95" s="71"/>
      <c r="O95" s="80"/>
      <c r="P95" s="81"/>
    </row>
    <row r="96" spans="1:16" ht="4.5" customHeight="1" thickBot="1">
      <c r="A96" s="34"/>
      <c r="B96" s="34"/>
      <c r="C96" s="34"/>
      <c r="D96" s="34"/>
      <c r="E96" s="76"/>
      <c r="F96" s="76"/>
      <c r="G96" s="76"/>
      <c r="H96" s="34"/>
      <c r="I96" s="77"/>
      <c r="J96" s="76"/>
      <c r="K96" s="76"/>
      <c r="L96" s="76"/>
      <c r="M96" s="76"/>
      <c r="N96" s="34"/>
      <c r="O96" s="77"/>
      <c r="P96" s="76"/>
    </row>
    <row r="97" spans="1:16" ht="12.75">
      <c r="A97" s="82"/>
      <c r="B97" s="68" t="s">
        <v>30</v>
      </c>
      <c r="C97" s="68"/>
      <c r="D97" s="68"/>
      <c r="E97" s="83"/>
      <c r="F97" s="83"/>
      <c r="G97" s="83"/>
      <c r="H97" s="68"/>
      <c r="I97" s="84"/>
      <c r="J97" s="83"/>
      <c r="K97" s="83"/>
      <c r="L97" s="83"/>
      <c r="M97" s="83"/>
      <c r="N97" s="68"/>
      <c r="O97" s="84"/>
      <c r="P97" s="85"/>
    </row>
    <row r="98" spans="1:16" ht="12.75">
      <c r="A98" s="111"/>
      <c r="B98" s="112"/>
      <c r="C98" s="107">
        <v>0</v>
      </c>
      <c r="D98" s="107"/>
      <c r="E98" s="108">
        <v>0</v>
      </c>
      <c r="F98" s="115">
        <f>G98-E98</f>
        <v>0</v>
      </c>
      <c r="G98" s="108">
        <v>0</v>
      </c>
      <c r="H98" s="109">
        <v>0</v>
      </c>
      <c r="I98" s="116">
        <v>0</v>
      </c>
      <c r="J98" s="108">
        <v>0</v>
      </c>
      <c r="K98" s="108">
        <v>0</v>
      </c>
      <c r="L98" s="108">
        <f>M98-K98</f>
        <v>0</v>
      </c>
      <c r="M98" s="108">
        <f>IF((($E$3+0.5)-C98)&gt;N98,G98,(G98/N98)*(($E$3+0.5)-C98))</f>
        <v>0</v>
      </c>
      <c r="N98" s="109">
        <v>0</v>
      </c>
      <c r="O98" s="117">
        <f>IF((($E$3+0.5)-C98)&gt;=N98,0,N98-(($E$3+0.5)-C98))</f>
        <v>0</v>
      </c>
      <c r="P98" s="110">
        <f>IF(O98&lt;1,(G98-M98),(G98-M98)/O98)</f>
        <v>0</v>
      </c>
    </row>
    <row r="99" spans="1:16" ht="12.75">
      <c r="A99" s="75"/>
      <c r="B99" s="34"/>
      <c r="C99" s="34"/>
      <c r="D99" s="34" t="s">
        <v>25</v>
      </c>
      <c r="E99" s="113">
        <f>SUM(E98:E98)</f>
        <v>0</v>
      </c>
      <c r="F99" s="113">
        <f>SUM(F98:F98)</f>
        <v>0</v>
      </c>
      <c r="G99" s="113">
        <f>SUM(G98:G98)</f>
        <v>0</v>
      </c>
      <c r="H99" s="34"/>
      <c r="I99" s="118"/>
      <c r="J99" s="113">
        <f>SUM(J98:J98)</f>
        <v>0</v>
      </c>
      <c r="K99" s="113">
        <f>SUM(K98:K98)</f>
        <v>0</v>
      </c>
      <c r="L99" s="113">
        <f>SUM(L98:L98)</f>
        <v>0</v>
      </c>
      <c r="M99" s="113">
        <f>SUM(M98:M98)</f>
        <v>0</v>
      </c>
      <c r="N99" s="34"/>
      <c r="O99" s="77"/>
      <c r="P99" s="113">
        <f>SUM(P98:P98)</f>
        <v>0</v>
      </c>
    </row>
    <row r="100" spans="1:16" ht="13.5" thickBot="1">
      <c r="A100" s="70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86"/>
    </row>
    <row r="101" spans="1:16" ht="4.5" customHeight="1" thickBot="1">
      <c r="A101" s="34"/>
      <c r="B101" s="34"/>
      <c r="C101" s="34"/>
      <c r="D101" s="34"/>
      <c r="E101" s="76"/>
      <c r="F101" s="76"/>
      <c r="G101" s="76"/>
      <c r="H101" s="34"/>
      <c r="I101" s="77"/>
      <c r="J101" s="76"/>
      <c r="K101" s="76"/>
      <c r="L101" s="76"/>
      <c r="M101" s="76"/>
      <c r="N101" s="34"/>
      <c r="O101" s="77"/>
      <c r="P101" s="76"/>
    </row>
    <row r="102" spans="1:16" ht="12.75">
      <c r="A102" s="82"/>
      <c r="B102" s="68" t="s">
        <v>31</v>
      </c>
      <c r="C102" s="68"/>
      <c r="D102" s="68"/>
      <c r="E102" s="83"/>
      <c r="F102" s="83"/>
      <c r="G102" s="83"/>
      <c r="H102" s="68"/>
      <c r="I102" s="84"/>
      <c r="J102" s="83"/>
      <c r="K102" s="83"/>
      <c r="L102" s="83"/>
      <c r="M102" s="83"/>
      <c r="N102" s="68"/>
      <c r="O102" s="84"/>
      <c r="P102" s="85"/>
    </row>
    <row r="103" spans="1:16" ht="12.75">
      <c r="A103" s="111"/>
      <c r="B103" s="112"/>
      <c r="C103" s="107">
        <v>0</v>
      </c>
      <c r="D103" s="107"/>
      <c r="E103" s="108">
        <v>0</v>
      </c>
      <c r="F103" s="115">
        <f>G103-E103</f>
        <v>0</v>
      </c>
      <c r="G103" s="108">
        <v>0</v>
      </c>
      <c r="H103" s="109">
        <v>0</v>
      </c>
      <c r="I103" s="116">
        <v>0</v>
      </c>
      <c r="J103" s="108">
        <v>0</v>
      </c>
      <c r="K103" s="108">
        <v>0</v>
      </c>
      <c r="L103" s="108">
        <f>M103-K103</f>
        <v>0</v>
      </c>
      <c r="M103" s="108">
        <f>IF((($E$3+0.5)-C103)&gt;N103,G103,(G103/N103)*(($E$3+0.5)-C103))</f>
        <v>0</v>
      </c>
      <c r="N103" s="109">
        <v>0</v>
      </c>
      <c r="O103" s="117">
        <f>IF((($E$3+0.5)-C103)&gt;=N103,0,N103-(($E$3+0.5)-C103))</f>
        <v>0</v>
      </c>
      <c r="P103" s="110">
        <f>IF(O103&lt;1,(G103-M103),(G103-M103)/O103)</f>
        <v>0</v>
      </c>
    </row>
    <row r="104" spans="1:16" ht="12.75">
      <c r="A104" s="75"/>
      <c r="B104" s="34"/>
      <c r="C104" s="34"/>
      <c r="D104" s="34" t="s">
        <v>25</v>
      </c>
      <c r="E104" s="113">
        <f>SUM(E103:E103)</f>
        <v>0</v>
      </c>
      <c r="F104" s="113">
        <f>SUM(F103:F103)</f>
        <v>0</v>
      </c>
      <c r="G104" s="113">
        <f>SUM(G103:G103)</f>
        <v>0</v>
      </c>
      <c r="H104" s="34"/>
      <c r="I104" s="118"/>
      <c r="J104" s="113">
        <f>SUM(J103:J103)</f>
        <v>0</v>
      </c>
      <c r="K104" s="113">
        <f>SUM(K103:K103)</f>
        <v>0</v>
      </c>
      <c r="L104" s="113">
        <f>SUM(L103:L103)</f>
        <v>0</v>
      </c>
      <c r="M104" s="113">
        <f>SUM(M103:M103)</f>
        <v>0</v>
      </c>
      <c r="N104" s="34"/>
      <c r="O104" s="118"/>
      <c r="P104" s="113">
        <f>SUM(P103:P103)</f>
        <v>0</v>
      </c>
    </row>
    <row r="105" spans="1:16" ht="13.5" thickBot="1">
      <c r="A105" s="70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86"/>
    </row>
    <row r="106" spans="1:16" ht="12.75">
      <c r="A106" s="367" t="s">
        <v>144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2" ht="12.75">
      <c r="A107">
        <v>1</v>
      </c>
      <c r="B107" t="s">
        <v>134</v>
      </c>
    </row>
    <row r="108" ht="12.75">
      <c r="B108" t="s">
        <v>135</v>
      </c>
    </row>
    <row r="109" spans="1:2" ht="12.75">
      <c r="A109">
        <v>2</v>
      </c>
      <c r="B109" t="s">
        <v>123</v>
      </c>
    </row>
  </sheetData>
  <sheetProtection/>
  <mergeCells count="1">
    <mergeCell ref="M1:O1"/>
  </mergeCells>
  <printOptions horizontalCentered="1"/>
  <pageMargins left="0.25" right="0.25" top="0.25" bottom="0.25" header="0.5" footer="0.5"/>
  <pageSetup cellComments="atEnd" horizontalDpi="300" verticalDpi="300" orientation="landscape" scale="75" r:id="rId3"/>
  <headerFooter alignWithMargins="0">
    <oddHeader>&amp;LR-2018-3001507&amp;CADJUSTED DEPRECIATION SCHEDULE&amp;RAttachment-2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B1">
      <selection activeCell="H17" sqref="H17"/>
    </sheetView>
  </sheetViews>
  <sheetFormatPr defaultColWidth="9.140625" defaultRowHeight="12.75"/>
  <cols>
    <col min="1" max="1" width="4.8515625" style="0" hidden="1" customWidth="1"/>
    <col min="2" max="2" width="25.8515625" style="0" customWidth="1"/>
    <col min="3" max="3" width="3.7109375" style="0" customWidth="1"/>
    <col min="4" max="4" width="10.57421875" style="0" customWidth="1"/>
    <col min="5" max="5" width="3.7109375" style="0" customWidth="1"/>
    <col min="6" max="6" width="10.57421875" style="0" customWidth="1"/>
    <col min="7" max="7" width="3.7109375" style="0" customWidth="1"/>
    <col min="8" max="8" width="10.8515625" style="0" customWidth="1"/>
    <col min="9" max="9" width="3.7109375" style="0" customWidth="1"/>
  </cols>
  <sheetData>
    <row r="1" spans="1:9" ht="12.75">
      <c r="A1" s="21">
        <v>1</v>
      </c>
      <c r="B1" s="21">
        <f>1+A1</f>
        <v>2</v>
      </c>
      <c r="C1" s="21">
        <f aca="true" t="shared" si="0" ref="C1:I1">1+B1</f>
        <v>3</v>
      </c>
      <c r="D1" s="21">
        <f t="shared" si="0"/>
        <v>4</v>
      </c>
      <c r="E1" s="21">
        <f t="shared" si="0"/>
        <v>5</v>
      </c>
      <c r="F1" s="21">
        <f t="shared" si="0"/>
        <v>6</v>
      </c>
      <c r="G1" s="21">
        <f t="shared" si="0"/>
        <v>7</v>
      </c>
      <c r="H1" s="21">
        <f t="shared" si="0"/>
        <v>8</v>
      </c>
      <c r="I1" s="21">
        <f t="shared" si="0"/>
        <v>9</v>
      </c>
    </row>
    <row r="2" spans="1:9" ht="13.5">
      <c r="A2" s="21">
        <v>1</v>
      </c>
      <c r="B2" s="23" t="str">
        <f>DEPSCH!A1</f>
        <v>WEST HICKORY WATER COMPANY</v>
      </c>
      <c r="C2" s="2"/>
      <c r="D2" s="2"/>
      <c r="E2" s="3"/>
      <c r="F2" s="3"/>
      <c r="G2" s="395"/>
      <c r="H2" s="395"/>
      <c r="I2" s="395"/>
    </row>
    <row r="3" spans="1:9" ht="13.5">
      <c r="A3" s="22">
        <f>A2+1</f>
        <v>2</v>
      </c>
      <c r="B3" s="23"/>
      <c r="C3" s="2"/>
      <c r="D3" s="2"/>
      <c r="E3" s="3"/>
      <c r="F3" s="3"/>
      <c r="G3" s="3"/>
      <c r="H3" s="3"/>
      <c r="I3" s="2"/>
    </row>
    <row r="4" spans="1:9" ht="13.5">
      <c r="A4" s="22"/>
      <c r="B4" s="23"/>
      <c r="C4" s="2"/>
      <c r="D4" s="2"/>
      <c r="E4" s="3"/>
      <c r="F4" s="3"/>
      <c r="G4" s="3"/>
      <c r="H4" s="3"/>
      <c r="I4" s="2"/>
    </row>
    <row r="5" spans="1:9" ht="13.5">
      <c r="A5" s="22">
        <f>A3+1</f>
        <v>3</v>
      </c>
      <c r="B5" s="24" t="s">
        <v>32</v>
      </c>
      <c r="C5" s="25"/>
      <c r="D5" s="373"/>
      <c r="E5" s="25"/>
      <c r="F5" s="25"/>
      <c r="G5" s="25"/>
      <c r="H5" s="25"/>
      <c r="I5" s="26"/>
    </row>
    <row r="6" spans="1:9" ht="13.5">
      <c r="A6" s="22"/>
      <c r="B6" s="123" t="str">
        <f>DEPSCH!A3</f>
        <v>FOR HISTORIC TEST YEAR END: DEC 31, </v>
      </c>
      <c r="C6" s="28"/>
      <c r="D6" s="28"/>
      <c r="E6" s="28"/>
      <c r="F6" s="124">
        <f>DEPSCH!E3</f>
        <v>2017</v>
      </c>
      <c r="G6" s="28"/>
      <c r="H6" s="28"/>
      <c r="I6" s="44"/>
    </row>
    <row r="7" spans="1:9" ht="13.5">
      <c r="A7" s="22">
        <f>A5+1</f>
        <v>4</v>
      </c>
      <c r="B7" s="27"/>
      <c r="C7" s="28"/>
      <c r="D7" s="29" t="s">
        <v>2</v>
      </c>
      <c r="E7" s="28"/>
      <c r="F7" s="30" t="s">
        <v>33</v>
      </c>
      <c r="G7" s="28"/>
      <c r="H7" s="31" t="s">
        <v>3</v>
      </c>
      <c r="I7" s="32"/>
    </row>
    <row r="8" spans="1:9" ht="3" customHeight="1" thickBot="1">
      <c r="A8" s="22">
        <f aca="true" t="shared" si="1" ref="A8:A17">A7+1</f>
        <v>5</v>
      </c>
      <c r="B8" s="33"/>
      <c r="C8" s="34"/>
      <c r="D8" s="17"/>
      <c r="E8" s="28"/>
      <c r="F8" s="18"/>
      <c r="G8" s="28"/>
      <c r="H8" s="17"/>
      <c r="I8" s="32"/>
    </row>
    <row r="9" spans="1:9" ht="13.5">
      <c r="A9" s="22">
        <f t="shared" si="1"/>
        <v>6</v>
      </c>
      <c r="B9" s="35" t="s">
        <v>34</v>
      </c>
      <c r="C9" s="36"/>
      <c r="D9" s="113">
        <f>DEPSCH!E88</f>
        <v>323307.74</v>
      </c>
      <c r="E9" s="28"/>
      <c r="F9" s="113">
        <f>H9-D9</f>
        <v>-1008.7199999999721</v>
      </c>
      <c r="G9" s="28"/>
      <c r="H9" s="113">
        <f>DEPSCH!G88</f>
        <v>322299.02</v>
      </c>
      <c r="I9" s="32"/>
    </row>
    <row r="10" spans="1:9" ht="13.5">
      <c r="A10" s="22">
        <f t="shared" si="1"/>
        <v>7</v>
      </c>
      <c r="B10" s="37" t="s">
        <v>35</v>
      </c>
      <c r="C10" s="38"/>
      <c r="D10" s="230">
        <f>DEPSCH!K88</f>
        <v>255367.13000000003</v>
      </c>
      <c r="E10" s="49"/>
      <c r="F10" s="230">
        <f>H10-D10</f>
        <v>-101378.06451547623</v>
      </c>
      <c r="G10" s="49"/>
      <c r="H10" s="230">
        <f>DEPSCH!M88</f>
        <v>153989.0654845238</v>
      </c>
      <c r="I10" s="32"/>
    </row>
    <row r="11" spans="1:9" ht="13.5">
      <c r="A11" s="22" t="e">
        <f>#REF!+1</f>
        <v>#REF!</v>
      </c>
      <c r="B11" s="39" t="s">
        <v>36</v>
      </c>
      <c r="C11" s="40"/>
      <c r="D11" s="119">
        <f>D9-D10</f>
        <v>67940.60999999996</v>
      </c>
      <c r="E11" s="28"/>
      <c r="F11" s="119">
        <f>H11-D11</f>
        <v>100369.34451547626</v>
      </c>
      <c r="G11" s="28"/>
      <c r="H11" s="119">
        <f>H9-H10</f>
        <v>168309.95451547622</v>
      </c>
      <c r="I11" s="41"/>
    </row>
    <row r="12" spans="1:9" ht="14.25" thickBot="1">
      <c r="A12" s="22" t="e">
        <f t="shared" si="1"/>
        <v>#REF!</v>
      </c>
      <c r="B12" s="37" t="s">
        <v>37</v>
      </c>
      <c r="C12" s="38"/>
      <c r="D12" s="126">
        <f>DEPSCH!E12</f>
        <v>15573.78</v>
      </c>
      <c r="E12" s="28"/>
      <c r="F12" s="229">
        <f>H12-D12</f>
        <v>-3000</v>
      </c>
      <c r="G12" s="28"/>
      <c r="H12" s="126">
        <f>DEPSCH!G12</f>
        <v>12573.78</v>
      </c>
      <c r="I12" s="32"/>
    </row>
    <row r="13" spans="1:9" ht="13.5">
      <c r="A13" s="22" t="e">
        <f>#REF!+1</f>
        <v>#REF!</v>
      </c>
      <c r="B13" s="42" t="s">
        <v>29</v>
      </c>
      <c r="C13" s="43"/>
      <c r="D13" s="119">
        <f>D11+D12</f>
        <v>83514.38999999996</v>
      </c>
      <c r="E13" s="28"/>
      <c r="F13" s="119">
        <f>F11+F12</f>
        <v>97369.34451547626</v>
      </c>
      <c r="G13" s="28"/>
      <c r="H13" s="119">
        <f>H11+H12</f>
        <v>180883.73451547622</v>
      </c>
      <c r="I13" s="32"/>
    </row>
    <row r="14" spans="1:9" ht="13.5">
      <c r="A14" s="22" t="e">
        <f t="shared" si="1"/>
        <v>#REF!</v>
      </c>
      <c r="B14" s="39" t="s">
        <v>38</v>
      </c>
      <c r="C14" s="40"/>
      <c r="D14" s="19"/>
      <c r="E14" s="28"/>
      <c r="F14" s="19"/>
      <c r="G14" s="28"/>
      <c r="H14" s="19"/>
      <c r="I14" s="32"/>
    </row>
    <row r="15" spans="1:9" ht="13.5">
      <c r="A15" s="22" t="e">
        <f t="shared" si="1"/>
        <v>#REF!</v>
      </c>
      <c r="B15" s="35" t="s">
        <v>39</v>
      </c>
      <c r="C15" s="36"/>
      <c r="D15" s="113">
        <f>DEPSCH!E99</f>
        <v>0</v>
      </c>
      <c r="E15" s="114"/>
      <c r="F15" s="113">
        <f>DEPSCH!F99</f>
        <v>0</v>
      </c>
      <c r="G15" s="114"/>
      <c r="H15" s="113">
        <f>DEPSCH!G99</f>
        <v>0</v>
      </c>
      <c r="I15" s="32"/>
    </row>
    <row r="16" spans="1:9" ht="13.5">
      <c r="A16" s="22" t="e">
        <f t="shared" si="1"/>
        <v>#REF!</v>
      </c>
      <c r="B16" s="37" t="s">
        <v>40</v>
      </c>
      <c r="C16" s="38"/>
      <c r="D16" s="119">
        <v>0</v>
      </c>
      <c r="E16" s="114"/>
      <c r="F16" s="119">
        <f>H16-D16</f>
        <v>5527</v>
      </c>
      <c r="G16" s="114"/>
      <c r="H16" s="119">
        <v>5527</v>
      </c>
      <c r="I16" s="32"/>
    </row>
    <row r="17" spans="1:9" ht="13.5">
      <c r="A17" s="22" t="e">
        <f t="shared" si="1"/>
        <v>#REF!</v>
      </c>
      <c r="B17" s="37" t="s">
        <v>41</v>
      </c>
      <c r="C17" s="38"/>
      <c r="D17" s="159">
        <v>0</v>
      </c>
      <c r="E17" s="114"/>
      <c r="F17" s="119">
        <f>H17-D17</f>
        <v>1683.0995451547622</v>
      </c>
      <c r="G17" s="114"/>
      <c r="H17" s="119">
        <f>0.01*H11</f>
        <v>1683.0995451547622</v>
      </c>
      <c r="I17" s="32"/>
    </row>
    <row r="18" spans="1:9" ht="3" customHeight="1" thickBot="1">
      <c r="A18" s="22" t="e">
        <f>#REF!+1</f>
        <v>#REF!</v>
      </c>
      <c r="B18" s="37"/>
      <c r="C18" s="38"/>
      <c r="D18" s="160">
        <f>SUM(D13:D17)</f>
        <v>83514.38999999996</v>
      </c>
      <c r="E18" s="28"/>
      <c r="F18" s="20"/>
      <c r="G18" s="28"/>
      <c r="H18" s="20"/>
      <c r="I18" s="45"/>
    </row>
    <row r="19" spans="1:9" ht="14.25" thickTop="1">
      <c r="A19" s="22" t="e">
        <f aca="true" t="shared" si="2" ref="A19:A29">A18+1</f>
        <v>#REF!</v>
      </c>
      <c r="B19" s="42" t="s">
        <v>42</v>
      </c>
      <c r="C19" s="43"/>
      <c r="D19" s="119">
        <f>D13+D15+D16+D17</f>
        <v>83514.38999999996</v>
      </c>
      <c r="E19" s="28"/>
      <c r="F19" s="119">
        <f>H19-D19</f>
        <v>104579.44406063101</v>
      </c>
      <c r="G19" s="28"/>
      <c r="H19" s="119">
        <f>H13+H15+H16+H17</f>
        <v>188093.83406063096</v>
      </c>
      <c r="I19" s="32"/>
    </row>
    <row r="20" spans="1:9" ht="13.5">
      <c r="A20" s="22" t="e">
        <f t="shared" si="2"/>
        <v>#REF!</v>
      </c>
      <c r="B20" s="46"/>
      <c r="C20" s="47"/>
      <c r="D20" s="48" t="s">
        <v>43</v>
      </c>
      <c r="E20" s="49"/>
      <c r="F20" s="127" t="s">
        <v>89</v>
      </c>
      <c r="G20" s="49"/>
      <c r="H20" s="127" t="s">
        <v>89</v>
      </c>
      <c r="I20" s="50"/>
    </row>
    <row r="21" spans="1:20" ht="13.5">
      <c r="A21" s="22" t="e">
        <f t="shared" si="2"/>
        <v>#REF!</v>
      </c>
      <c r="B21" s="51" t="s">
        <v>44</v>
      </c>
      <c r="C21" s="52"/>
      <c r="D21" s="53" t="s">
        <v>45</v>
      </c>
      <c r="E21" s="25"/>
      <c r="F21" s="54"/>
      <c r="G21" s="25"/>
      <c r="H21" s="54"/>
      <c r="I21" s="55"/>
      <c r="P21" s="7"/>
      <c r="Q21" s="4"/>
      <c r="R21" s="3"/>
      <c r="S21" s="4"/>
      <c r="T21" s="3"/>
    </row>
    <row r="22" spans="1:20" ht="13.5">
      <c r="A22" s="22" t="e">
        <f t="shared" si="2"/>
        <v>#REF!</v>
      </c>
      <c r="B22" s="35" t="s">
        <v>46</v>
      </c>
      <c r="C22" s="56"/>
      <c r="D22" s="113">
        <f>DEPSCH!P88</f>
        <v>5877.872840476191</v>
      </c>
      <c r="E22" s="28"/>
      <c r="F22" s="56"/>
      <c r="G22" s="28"/>
      <c r="H22" s="56"/>
      <c r="I22" s="32"/>
      <c r="P22" s="7"/>
      <c r="Q22" s="4"/>
      <c r="R22" s="3"/>
      <c r="S22" s="4"/>
      <c r="T22" s="3"/>
    </row>
    <row r="23" spans="1:20" ht="13.5">
      <c r="A23" s="22" t="e">
        <f t="shared" si="2"/>
        <v>#REF!</v>
      </c>
      <c r="B23" s="37" t="s">
        <v>47</v>
      </c>
      <c r="C23" s="56"/>
      <c r="D23" s="113">
        <f>DEPSCH!P99</f>
        <v>0</v>
      </c>
      <c r="E23" s="28"/>
      <c r="F23" s="56"/>
      <c r="G23" s="28"/>
      <c r="H23" s="56"/>
      <c r="I23" s="32"/>
      <c r="P23" s="4"/>
      <c r="Q23" s="4"/>
      <c r="R23" s="3"/>
      <c r="S23" s="4"/>
      <c r="T23" s="3"/>
    </row>
    <row r="24" spans="1:20" ht="13.5">
      <c r="A24" s="22" t="e">
        <f t="shared" si="2"/>
        <v>#REF!</v>
      </c>
      <c r="B24" s="37" t="s">
        <v>48</v>
      </c>
      <c r="C24" s="56"/>
      <c r="D24" s="230">
        <f>DEPSCH!P104</f>
        <v>0</v>
      </c>
      <c r="E24" s="28"/>
      <c r="F24" s="56"/>
      <c r="G24" s="28"/>
      <c r="H24" s="56"/>
      <c r="I24" s="32"/>
      <c r="P24" s="7"/>
      <c r="Q24" s="4"/>
      <c r="R24" s="3"/>
      <c r="S24" s="4"/>
      <c r="T24" s="3"/>
    </row>
    <row r="25" spans="1:20" ht="13.5">
      <c r="A25" s="22" t="e">
        <f>#REF!+1</f>
        <v>#REF!</v>
      </c>
      <c r="B25" s="39" t="s">
        <v>49</v>
      </c>
      <c r="C25" s="56"/>
      <c r="D25" s="119">
        <f>SUM(D22:D24)</f>
        <v>5877.872840476191</v>
      </c>
      <c r="E25" s="28"/>
      <c r="F25" s="56"/>
      <c r="G25" s="28"/>
      <c r="H25" s="56"/>
      <c r="I25" s="32"/>
      <c r="P25" s="7"/>
      <c r="Q25" s="4"/>
      <c r="R25" s="3"/>
      <c r="S25" s="4"/>
      <c r="T25" s="3"/>
    </row>
    <row r="26" spans="1:20" ht="13.5">
      <c r="A26" s="22" t="e">
        <f t="shared" si="2"/>
        <v>#REF!</v>
      </c>
      <c r="B26" s="58"/>
      <c r="C26" s="56"/>
      <c r="D26" s="57"/>
      <c r="E26" s="28"/>
      <c r="F26" s="56"/>
      <c r="G26" s="28"/>
      <c r="H26" s="56"/>
      <c r="I26" s="32"/>
      <c r="P26" s="3"/>
      <c r="Q26" s="3"/>
      <c r="R26" s="3"/>
      <c r="S26" s="3"/>
      <c r="T26" s="3"/>
    </row>
    <row r="27" spans="1:20" ht="13.5">
      <c r="A27" s="22" t="e">
        <f t="shared" si="2"/>
        <v>#REF!</v>
      </c>
      <c r="B27" s="59" t="s">
        <v>50</v>
      </c>
      <c r="C27" s="28"/>
      <c r="D27" s="113">
        <f>DEPSCH!J88</f>
        <v>4885.83</v>
      </c>
      <c r="E27" s="28"/>
      <c r="F27" s="56"/>
      <c r="G27" s="28"/>
      <c r="H27" s="56"/>
      <c r="I27" s="32"/>
      <c r="P27" s="7"/>
      <c r="Q27" s="4"/>
      <c r="R27" s="3"/>
      <c r="S27" s="4"/>
      <c r="T27" s="3"/>
    </row>
    <row r="28" spans="1:20" ht="13.5">
      <c r="A28" s="22" t="e">
        <f t="shared" si="2"/>
        <v>#REF!</v>
      </c>
      <c r="B28" s="59" t="s">
        <v>51</v>
      </c>
      <c r="C28" s="28"/>
      <c r="D28" s="113">
        <f>DEPSCH!J99</f>
        <v>0</v>
      </c>
      <c r="E28" s="28"/>
      <c r="F28" s="28"/>
      <c r="G28" s="28"/>
      <c r="H28" s="28"/>
      <c r="I28" s="32"/>
      <c r="P28" s="7"/>
      <c r="Q28" s="4"/>
      <c r="R28" s="3"/>
      <c r="S28" s="4"/>
      <c r="T28" s="3"/>
    </row>
    <row r="29" spans="1:9" ht="13.5">
      <c r="A29" s="22" t="e">
        <f t="shared" si="2"/>
        <v>#REF!</v>
      </c>
      <c r="B29" s="59" t="s">
        <v>48</v>
      </c>
      <c r="C29" s="28"/>
      <c r="D29" s="230">
        <f>DEPSCH!J104</f>
        <v>0</v>
      </c>
      <c r="E29" s="28"/>
      <c r="F29" s="56"/>
      <c r="G29" s="28"/>
      <c r="H29" s="56"/>
      <c r="I29" s="32"/>
    </row>
    <row r="30" spans="1:9" ht="13.5">
      <c r="A30" s="22" t="e">
        <f>#REF!+1</f>
        <v>#REF!</v>
      </c>
      <c r="B30" s="60" t="s">
        <v>52</v>
      </c>
      <c r="C30" s="28"/>
      <c r="D30" s="119">
        <f>SUM(D27:D29)</f>
        <v>4885.83</v>
      </c>
      <c r="E30" s="28"/>
      <c r="F30" s="56"/>
      <c r="G30" s="28"/>
      <c r="H30" s="56"/>
      <c r="I30" s="32"/>
    </row>
    <row r="31" spans="1:9" ht="13.5">
      <c r="A31" s="22" t="e">
        <f>A30+1</f>
        <v>#REF!</v>
      </c>
      <c r="B31" s="27"/>
      <c r="C31" s="28"/>
      <c r="D31" s="56"/>
      <c r="E31" s="28"/>
      <c r="F31" s="56"/>
      <c r="G31" s="28"/>
      <c r="H31" s="56"/>
      <c r="I31" s="32"/>
    </row>
    <row r="32" spans="1:9" ht="13.5">
      <c r="A32" s="22" t="e">
        <f>A31+1</f>
        <v>#REF!</v>
      </c>
      <c r="B32" s="61" t="s">
        <v>53</v>
      </c>
      <c r="C32" s="49"/>
      <c r="D32" s="228">
        <f>D25-D30</f>
        <v>992.0428404761915</v>
      </c>
      <c r="E32" s="49"/>
      <c r="F32" s="49"/>
      <c r="G32" s="49"/>
      <c r="H32" s="49"/>
      <c r="I32" s="62"/>
    </row>
    <row r="33" spans="1:9" ht="13.5">
      <c r="A33" s="22" t="e">
        <f>A32+1</f>
        <v>#REF!</v>
      </c>
      <c r="B33" s="3"/>
      <c r="C33" s="3"/>
      <c r="D33" s="4"/>
      <c r="E33" s="3"/>
      <c r="F33" s="4"/>
      <c r="G33" s="3"/>
      <c r="H33" s="4"/>
      <c r="I33" s="2"/>
    </row>
    <row r="34" spans="1:9" ht="13.5">
      <c r="A34" s="22" t="e">
        <f>A33+1</f>
        <v>#REF!</v>
      </c>
      <c r="B34" s="7"/>
      <c r="C34" s="7"/>
      <c r="D34" s="4"/>
      <c r="E34" s="3"/>
      <c r="F34" s="4"/>
      <c r="G34" s="3"/>
      <c r="H34" s="4"/>
      <c r="I34" s="2"/>
    </row>
    <row r="35" spans="2:9" ht="13.5">
      <c r="B35" s="4"/>
      <c r="C35" s="4"/>
      <c r="D35" s="4"/>
      <c r="E35" s="3"/>
      <c r="F35" s="3"/>
      <c r="G35" s="3"/>
      <c r="H35" s="3"/>
      <c r="I35" s="2"/>
    </row>
    <row r="36" spans="2:9" ht="13.5">
      <c r="B36" s="9"/>
      <c r="C36" s="9"/>
      <c r="D36" s="3" t="s">
        <v>130</v>
      </c>
      <c r="E36" s="3"/>
      <c r="F36" s="3"/>
      <c r="G36" s="3"/>
      <c r="H36" s="3"/>
      <c r="I36" s="2"/>
    </row>
    <row r="37" spans="2:9" ht="13.5">
      <c r="B37" s="7"/>
      <c r="C37" s="7"/>
      <c r="D37" s="8"/>
      <c r="E37" s="3"/>
      <c r="F37" s="4"/>
      <c r="G37" s="3"/>
      <c r="H37" s="4"/>
      <c r="I37" s="2"/>
    </row>
    <row r="38" spans="2:9" ht="13.5">
      <c r="B38" s="4"/>
      <c r="C38" s="4"/>
      <c r="D38" s="8"/>
      <c r="E38" s="3"/>
      <c r="F38" s="4"/>
      <c r="G38" s="3"/>
      <c r="H38" s="4"/>
      <c r="I38" s="2"/>
    </row>
    <row r="39" spans="2:9" ht="13.5">
      <c r="B39" s="3"/>
      <c r="C39" s="3"/>
      <c r="D39" s="8"/>
      <c r="E39" s="3"/>
      <c r="F39" s="4"/>
      <c r="G39" s="3"/>
      <c r="H39" s="4"/>
      <c r="I39" s="2"/>
    </row>
    <row r="40" spans="2:9" ht="13.5">
      <c r="B40" s="4"/>
      <c r="C40" s="4"/>
      <c r="D40" s="8"/>
      <c r="E40" s="3"/>
      <c r="F40" s="3"/>
      <c r="G40" s="3"/>
      <c r="H40" s="3"/>
      <c r="I40" s="2"/>
    </row>
    <row r="41" spans="2:9" ht="13.5">
      <c r="B41" s="4"/>
      <c r="C41" s="4"/>
      <c r="D41" s="6"/>
      <c r="E41" s="3"/>
      <c r="F41" s="4"/>
      <c r="G41" s="3"/>
      <c r="H41" s="4"/>
      <c r="I41" s="2"/>
    </row>
    <row r="42" spans="2:9" ht="13.5">
      <c r="B42" s="4"/>
      <c r="C42" s="4"/>
      <c r="D42" s="8"/>
      <c r="E42" s="3"/>
      <c r="F42" s="4"/>
      <c r="G42" s="3"/>
      <c r="H42" s="4"/>
      <c r="I42" s="2"/>
    </row>
    <row r="43" spans="2:9" ht="13.5">
      <c r="B43" s="2"/>
      <c r="C43" s="2"/>
      <c r="D43" s="2"/>
      <c r="E43" s="2"/>
      <c r="F43" s="4"/>
      <c r="G43" s="3"/>
      <c r="H43" s="4"/>
      <c r="I43" s="2"/>
    </row>
    <row r="44" spans="2:9" ht="13.5">
      <c r="B44" s="7"/>
      <c r="C44" s="7"/>
      <c r="D44" s="2"/>
      <c r="E44" s="2"/>
      <c r="F44" s="4"/>
      <c r="G44" s="3"/>
      <c r="H44" s="4"/>
      <c r="I44" s="2"/>
    </row>
    <row r="45" spans="2:9" ht="13.5">
      <c r="B45" s="10"/>
      <c r="C45" s="10"/>
      <c r="D45" s="8"/>
      <c r="E45" s="2"/>
      <c r="F45" s="4"/>
      <c r="G45" s="3"/>
      <c r="H45" s="4"/>
      <c r="I45" s="2"/>
    </row>
    <row r="46" spans="2:9" ht="13.5">
      <c r="B46" s="2"/>
      <c r="C46" s="2"/>
      <c r="D46" s="2"/>
      <c r="E46" s="2"/>
      <c r="F46" s="4"/>
      <c r="G46" s="3"/>
      <c r="H46" s="4"/>
      <c r="I46" s="2"/>
    </row>
    <row r="47" spans="2:9" ht="13.5">
      <c r="B47" s="4"/>
      <c r="C47" s="4"/>
      <c r="D47" s="8"/>
      <c r="E47" s="2"/>
      <c r="F47" s="3"/>
      <c r="G47" s="3"/>
      <c r="H47" s="3"/>
      <c r="I47" s="2"/>
    </row>
    <row r="48" spans="2:9" ht="13.5">
      <c r="B48" s="2"/>
      <c r="C48" s="2"/>
      <c r="D48" s="8"/>
      <c r="E48" s="2"/>
      <c r="F48" s="4"/>
      <c r="G48" s="3"/>
      <c r="H48" s="3"/>
      <c r="I48" s="2"/>
    </row>
    <row r="49" spans="2:9" ht="13.5">
      <c r="B49" s="4"/>
      <c r="C49" s="4"/>
      <c r="D49" s="5"/>
      <c r="E49" s="2"/>
      <c r="F49" s="3"/>
      <c r="G49" s="3"/>
      <c r="H49" s="3"/>
      <c r="I49" s="2"/>
    </row>
    <row r="50" spans="2:9" ht="13.5">
      <c r="B50" s="2"/>
      <c r="C50" s="2"/>
      <c r="D50" s="8"/>
      <c r="E50" s="2"/>
      <c r="F50" s="11"/>
      <c r="G50" s="3"/>
      <c r="H50" s="12"/>
      <c r="I50" s="4"/>
    </row>
    <row r="51" spans="2:9" ht="13.5">
      <c r="B51" s="2"/>
      <c r="C51" s="2"/>
      <c r="D51" s="2"/>
      <c r="E51" s="2"/>
      <c r="F51" s="3"/>
      <c r="G51" s="3"/>
      <c r="H51" s="13"/>
      <c r="I51" s="2"/>
    </row>
    <row r="52" spans="2:9" ht="13.5">
      <c r="B52" s="2"/>
      <c r="C52" s="2"/>
      <c r="D52" s="14"/>
      <c r="E52" s="2"/>
      <c r="F52" s="15"/>
      <c r="G52" s="3"/>
      <c r="H52" s="12"/>
      <c r="I52" s="4"/>
    </row>
    <row r="53" spans="2:9" ht="13.5">
      <c r="B53" s="2"/>
      <c r="C53" s="2"/>
      <c r="D53" s="8"/>
      <c r="E53" s="2"/>
      <c r="F53" s="15"/>
      <c r="G53" s="3"/>
      <c r="H53" s="12"/>
      <c r="I53" s="4"/>
    </row>
    <row r="54" spans="2:9" ht="13.5">
      <c r="B54" s="2"/>
      <c r="C54" s="2"/>
      <c r="D54" s="5"/>
      <c r="E54" s="2"/>
      <c r="F54" s="15"/>
      <c r="G54" s="3"/>
      <c r="H54" s="12"/>
      <c r="I54" s="4"/>
    </row>
    <row r="55" spans="2:9" ht="13.5">
      <c r="B55" s="12"/>
      <c r="C55" s="12"/>
      <c r="D55" s="4"/>
      <c r="E55" s="2"/>
      <c r="F55" s="15"/>
      <c r="G55" s="3"/>
      <c r="H55" s="12"/>
      <c r="I55" s="4"/>
    </row>
    <row r="56" spans="2:9" ht="13.5">
      <c r="B56" s="12"/>
      <c r="C56" s="12"/>
      <c r="D56" s="4"/>
      <c r="E56" s="2"/>
      <c r="F56" s="15"/>
      <c r="G56" s="3"/>
      <c r="H56" s="12"/>
      <c r="I56" s="4"/>
    </row>
    <row r="57" spans="2:9" ht="13.5">
      <c r="B57" s="12"/>
      <c r="C57" s="12"/>
      <c r="D57" s="4"/>
      <c r="E57" s="2"/>
      <c r="F57" s="15"/>
      <c r="G57" s="3"/>
      <c r="H57" s="12"/>
      <c r="I57" s="4"/>
    </row>
    <row r="58" spans="2:9" ht="13.5">
      <c r="B58" s="16"/>
      <c r="C58" s="16"/>
      <c r="D58" s="16"/>
      <c r="E58" s="16"/>
      <c r="F58" s="16"/>
      <c r="G58" s="16"/>
      <c r="H58" s="16"/>
      <c r="I58" s="2"/>
    </row>
  </sheetData>
  <sheetProtection/>
  <mergeCells count="1">
    <mergeCell ref="G2:I2"/>
  </mergeCells>
  <printOptions horizontalCentered="1"/>
  <pageMargins left="0.25" right="0.25" top="1" bottom="1" header="0.5" footer="0.5"/>
  <pageSetup horizontalDpi="300" verticalDpi="300" orientation="portrait" scale="75" r:id="rId1"/>
  <headerFooter alignWithMargins="0">
    <oddHeader>&amp;LR-2018-3001507&amp;CADJUSTED DEPRECIATION SCHEDULE&amp;RATTACHMENT-2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1" max="1" width="37.7109375" style="0" customWidth="1"/>
    <col min="2" max="2" width="3.7109375" style="0" customWidth="1"/>
    <col min="3" max="3" width="11.28125" style="225" customWidth="1"/>
    <col min="4" max="4" width="6.00390625" style="0" customWidth="1"/>
    <col min="5" max="5" width="9.57421875" style="0" customWidth="1"/>
    <col min="6" max="6" width="9.28125" style="0" customWidth="1"/>
    <col min="7" max="7" width="11.28125" style="225" customWidth="1"/>
    <col min="8" max="8" width="10.28125" style="0" customWidth="1"/>
    <col min="9" max="9" width="0" style="0" hidden="1" customWidth="1"/>
  </cols>
  <sheetData>
    <row r="1" spans="1:8" ht="15">
      <c r="A1" s="128"/>
      <c r="B1" s="128"/>
      <c r="C1" s="213"/>
      <c r="D1" s="129"/>
      <c r="E1" s="130"/>
      <c r="F1" s="131"/>
      <c r="G1" s="213"/>
      <c r="H1" s="131"/>
    </row>
    <row r="2" spans="1:8" ht="15">
      <c r="A2" s="128"/>
      <c r="B2" s="128"/>
      <c r="C2" s="213"/>
      <c r="D2" s="129"/>
      <c r="E2" s="131"/>
      <c r="F2" s="131"/>
      <c r="G2" s="213"/>
      <c r="H2" s="131"/>
    </row>
    <row r="3" spans="1:8" ht="15">
      <c r="A3" s="128"/>
      <c r="B3" s="128"/>
      <c r="C3" s="213"/>
      <c r="D3" s="129"/>
      <c r="E3" s="131"/>
      <c r="F3" s="131"/>
      <c r="G3" s="213"/>
      <c r="H3" s="131"/>
    </row>
    <row r="4" spans="1:8" ht="15">
      <c r="A4" s="128"/>
      <c r="B4" s="128"/>
      <c r="C4" s="213"/>
      <c r="D4" s="129"/>
      <c r="E4" s="129"/>
      <c r="F4" s="129"/>
      <c r="G4" s="221"/>
      <c r="H4" s="132"/>
    </row>
    <row r="5" spans="1:8" ht="15">
      <c r="A5" s="128"/>
      <c r="B5" s="128"/>
      <c r="C5" s="214" t="s">
        <v>32</v>
      </c>
      <c r="D5" s="372"/>
      <c r="E5" s="129"/>
      <c r="F5" s="133"/>
      <c r="G5" s="215"/>
      <c r="H5" s="134"/>
    </row>
    <row r="6" spans="1:8" ht="15">
      <c r="A6" s="128"/>
      <c r="B6" s="128"/>
      <c r="C6" s="215"/>
      <c r="D6" s="133"/>
      <c r="E6" s="129"/>
      <c r="F6" s="133"/>
      <c r="G6" s="215"/>
      <c r="H6" s="134"/>
    </row>
    <row r="7" spans="1:8" ht="15">
      <c r="A7" s="128"/>
      <c r="B7" s="133"/>
      <c r="C7" s="216" t="s">
        <v>90</v>
      </c>
      <c r="D7" s="133"/>
      <c r="E7" s="136" t="s">
        <v>91</v>
      </c>
      <c r="F7" s="133"/>
      <c r="G7" s="216" t="s">
        <v>103</v>
      </c>
      <c r="H7" s="137"/>
    </row>
    <row r="8" spans="1:8" ht="15" customHeight="1">
      <c r="A8" s="128"/>
      <c r="B8" s="133"/>
      <c r="C8" s="216" t="s">
        <v>45</v>
      </c>
      <c r="D8" s="133"/>
      <c r="E8" s="135" t="s">
        <v>45</v>
      </c>
      <c r="F8" s="133"/>
      <c r="G8" s="216" t="s">
        <v>45</v>
      </c>
      <c r="H8" s="137"/>
    </row>
    <row r="9" spans="1:8" ht="15">
      <c r="A9" s="128" t="s">
        <v>27</v>
      </c>
      <c r="B9" s="138"/>
      <c r="C9" s="215">
        <f>SUMMARY!D9</f>
        <v>323307.74</v>
      </c>
      <c r="D9" s="139"/>
      <c r="E9" s="140">
        <f>G9-C9</f>
        <v>-1008.7199999999721</v>
      </c>
      <c r="F9" s="366" t="s">
        <v>92</v>
      </c>
      <c r="G9" s="215">
        <f>SUMMARY!H9</f>
        <v>322299.02</v>
      </c>
      <c r="H9" s="137"/>
    </row>
    <row r="10" spans="1:8" ht="15">
      <c r="A10" s="128" t="s">
        <v>158</v>
      </c>
      <c r="B10" s="138"/>
      <c r="C10" s="215"/>
      <c r="D10" s="141"/>
      <c r="E10" s="142"/>
      <c r="F10" s="141"/>
      <c r="G10" s="215"/>
      <c r="H10" s="137"/>
    </row>
    <row r="11" spans="1:8" ht="15">
      <c r="A11" s="128" t="s">
        <v>93</v>
      </c>
      <c r="B11" s="143"/>
      <c r="C11" s="217">
        <f>SUMMARY!D10</f>
        <v>255367.13000000003</v>
      </c>
      <c r="D11" s="141"/>
      <c r="E11" s="144">
        <f>G11-C11</f>
        <v>-101378.06451547623</v>
      </c>
      <c r="F11" s="366" t="s">
        <v>94</v>
      </c>
      <c r="G11" s="217">
        <f>SUMMARY!H10</f>
        <v>153989.0654845238</v>
      </c>
      <c r="H11" s="137"/>
    </row>
    <row r="12" spans="1:8" ht="15">
      <c r="A12" s="128" t="s">
        <v>36</v>
      </c>
      <c r="B12" s="143"/>
      <c r="C12" s="216">
        <f>C9-C11</f>
        <v>67940.60999999996</v>
      </c>
      <c r="D12" s="141"/>
      <c r="E12" s="140">
        <f>G12-C12</f>
        <v>100369.34451547626</v>
      </c>
      <c r="F12" s="141"/>
      <c r="G12" s="216">
        <f>G9-G11</f>
        <v>168309.95451547622</v>
      </c>
      <c r="H12" s="145"/>
    </row>
    <row r="13" spans="1:8" ht="15">
      <c r="A13" s="128" t="s">
        <v>95</v>
      </c>
      <c r="B13" s="143"/>
      <c r="C13" s="218">
        <f>SUMMARY!D12</f>
        <v>15573.78</v>
      </c>
      <c r="D13" s="141"/>
      <c r="E13" s="144">
        <f>G13-C13</f>
        <v>-3000</v>
      </c>
      <c r="F13" s="366" t="s">
        <v>98</v>
      </c>
      <c r="G13" s="218">
        <f>SUMMARY!H12</f>
        <v>12573.78</v>
      </c>
      <c r="H13" s="145"/>
    </row>
    <row r="14" spans="1:8" ht="15">
      <c r="A14" s="129" t="s">
        <v>29</v>
      </c>
      <c r="B14" s="143"/>
      <c r="C14" s="216">
        <f>C12+C13</f>
        <v>83514.38999999996</v>
      </c>
      <c r="D14" s="146"/>
      <c r="E14" s="146">
        <f>E12+E13</f>
        <v>97369.34451547626</v>
      </c>
      <c r="F14" s="146"/>
      <c r="G14" s="216">
        <f>G12+G13</f>
        <v>180883.73451547622</v>
      </c>
      <c r="H14" s="145"/>
    </row>
    <row r="15" spans="1:8" ht="15">
      <c r="A15" s="147" t="s">
        <v>38</v>
      </c>
      <c r="B15" s="143"/>
      <c r="C15" s="216" t="s">
        <v>96</v>
      </c>
      <c r="D15" s="141"/>
      <c r="E15" s="146" t="s">
        <v>96</v>
      </c>
      <c r="F15" s="141"/>
      <c r="G15" s="216" t="s">
        <v>96</v>
      </c>
      <c r="H15" s="137"/>
    </row>
    <row r="16" spans="1:8" ht="15">
      <c r="A16" s="147" t="s">
        <v>97</v>
      </c>
      <c r="B16" s="143"/>
      <c r="C16" s="216">
        <v>0</v>
      </c>
      <c r="D16" s="141"/>
      <c r="E16" s="146">
        <f>-(C16-G16)</f>
        <v>6866</v>
      </c>
      <c r="F16" s="366" t="s">
        <v>105</v>
      </c>
      <c r="G16" s="216">
        <v>6866</v>
      </c>
      <c r="H16" s="137"/>
    </row>
    <row r="17" spans="1:8" ht="15">
      <c r="A17" s="147" t="s">
        <v>99</v>
      </c>
      <c r="B17" s="143"/>
      <c r="C17" s="218">
        <v>0</v>
      </c>
      <c r="D17" s="141"/>
      <c r="E17" s="148">
        <f>-(C17-G17)</f>
        <v>1808</v>
      </c>
      <c r="F17" s="366" t="s">
        <v>124</v>
      </c>
      <c r="G17" s="218">
        <v>1808</v>
      </c>
      <c r="H17" s="137"/>
    </row>
    <row r="18" spans="1:8" ht="15">
      <c r="A18" s="149" t="s">
        <v>32</v>
      </c>
      <c r="B18" s="150"/>
      <c r="C18" s="219">
        <f>C14+C16+C17</f>
        <v>83514.38999999996</v>
      </c>
      <c r="D18" s="152"/>
      <c r="E18" s="151">
        <f>G18-C18</f>
        <v>106043.34451547626</v>
      </c>
      <c r="F18" s="152"/>
      <c r="G18" s="219">
        <f>G14+G16+G17</f>
        <v>189557.73451547622</v>
      </c>
      <c r="H18" s="137"/>
    </row>
    <row r="19" spans="1:8" ht="15">
      <c r="A19" s="147"/>
      <c r="B19" s="153"/>
      <c r="C19" s="213"/>
      <c r="D19" s="129"/>
      <c r="E19" s="153"/>
      <c r="F19" s="129"/>
      <c r="G19" s="213"/>
      <c r="H19" s="137"/>
    </row>
    <row r="20" spans="1:8" ht="15">
      <c r="A20" s="147"/>
      <c r="B20" s="153"/>
      <c r="C20" s="213"/>
      <c r="D20" s="129"/>
      <c r="E20" s="153"/>
      <c r="F20" s="129"/>
      <c r="G20" s="213"/>
      <c r="H20" s="137"/>
    </row>
    <row r="22" spans="1:8" ht="15">
      <c r="A22" s="141"/>
      <c r="B22" s="153"/>
      <c r="C22" s="213"/>
      <c r="D22" s="129"/>
      <c r="E22" s="153"/>
      <c r="F22" s="129"/>
      <c r="G22" s="213"/>
      <c r="H22" s="134"/>
    </row>
    <row r="23" spans="1:8" ht="15">
      <c r="A23" s="197" t="s">
        <v>126</v>
      </c>
      <c r="B23" s="198"/>
      <c r="C23" s="220"/>
      <c r="D23" s="198"/>
      <c r="E23" s="198"/>
      <c r="F23" s="198"/>
      <c r="G23" s="220"/>
      <c r="H23" s="198"/>
    </row>
    <row r="24" spans="1:8" ht="15">
      <c r="A24" s="197" t="s">
        <v>133</v>
      </c>
      <c r="B24" s="198"/>
      <c r="C24" s="220"/>
      <c r="D24" s="198"/>
      <c r="E24" s="198"/>
      <c r="F24" s="198"/>
      <c r="G24" s="220"/>
      <c r="H24" s="198"/>
    </row>
    <row r="25" spans="1:8" ht="15">
      <c r="A25" s="197" t="s">
        <v>127</v>
      </c>
      <c r="B25" s="198"/>
      <c r="C25" s="220"/>
      <c r="D25" s="198"/>
      <c r="E25" s="198"/>
      <c r="F25" s="198"/>
      <c r="G25" s="220"/>
      <c r="H25" s="198"/>
    </row>
    <row r="26" spans="1:8" ht="15">
      <c r="A26" s="197" t="s">
        <v>128</v>
      </c>
      <c r="B26" s="198"/>
      <c r="C26" s="220"/>
      <c r="D26" s="198"/>
      <c r="E26" s="198"/>
      <c r="F26" s="198"/>
      <c r="G26" s="220"/>
      <c r="H26" s="198"/>
    </row>
    <row r="27" spans="1:8" ht="15">
      <c r="A27" s="197" t="s">
        <v>129</v>
      </c>
      <c r="B27" s="198"/>
      <c r="C27" s="220"/>
      <c r="D27" s="198"/>
      <c r="E27" s="198"/>
      <c r="F27" s="198"/>
      <c r="G27" s="220"/>
      <c r="H27" s="198"/>
    </row>
    <row r="28" spans="1:8" ht="15">
      <c r="A28" s="154" t="s">
        <v>132</v>
      </c>
      <c r="B28" s="154"/>
      <c r="C28" s="221"/>
      <c r="D28" s="154"/>
      <c r="E28" s="154"/>
      <c r="F28" s="154"/>
      <c r="G28" s="221"/>
      <c r="H28" s="154"/>
    </row>
    <row r="29" spans="1:8" ht="15">
      <c r="A29" s="153" t="s">
        <v>145</v>
      </c>
      <c r="B29" s="155"/>
      <c r="C29" s="213"/>
      <c r="D29" s="128"/>
      <c r="E29" s="153"/>
      <c r="F29" s="129"/>
      <c r="G29" s="213"/>
      <c r="H29" s="134"/>
    </row>
    <row r="30" spans="1:8" ht="15">
      <c r="A30" s="156" t="s">
        <v>100</v>
      </c>
      <c r="B30" s="128"/>
      <c r="C30" s="213"/>
      <c r="D30" s="128"/>
      <c r="E30" s="153"/>
      <c r="F30" s="129"/>
      <c r="G30" s="213"/>
      <c r="H30" s="134"/>
    </row>
    <row r="31" spans="1:8" ht="15">
      <c r="A31" s="156" t="s">
        <v>125</v>
      </c>
      <c r="B31" s="155"/>
      <c r="C31" s="213"/>
      <c r="D31" s="128"/>
      <c r="E31" s="153"/>
      <c r="F31" s="129"/>
      <c r="G31" s="213"/>
      <c r="H31" s="134"/>
    </row>
    <row r="32" spans="1:8" ht="15">
      <c r="A32" s="157" t="s">
        <v>101</v>
      </c>
      <c r="B32" s="128"/>
      <c r="C32" s="213"/>
      <c r="D32" s="128"/>
      <c r="E32" s="153"/>
      <c r="F32" s="129"/>
      <c r="G32" s="213"/>
      <c r="H32" s="134"/>
    </row>
    <row r="33" spans="1:8" ht="15">
      <c r="A33" s="158" t="s">
        <v>102</v>
      </c>
      <c r="B33" s="153"/>
      <c r="C33" s="213"/>
      <c r="D33" s="128"/>
      <c r="E33" s="129"/>
      <c r="F33" s="129"/>
      <c r="G33" s="221"/>
      <c r="H33" s="134"/>
    </row>
    <row r="34" spans="1:8" ht="15">
      <c r="A34" s="157"/>
      <c r="B34" s="134"/>
      <c r="C34" s="222"/>
      <c r="D34" s="134"/>
      <c r="E34" s="157"/>
      <c r="F34" s="158"/>
      <c r="G34" s="226"/>
      <c r="H34" s="134"/>
    </row>
    <row r="35" spans="1:8" ht="15">
      <c r="A35" s="158"/>
      <c r="B35" s="157"/>
      <c r="C35" s="222"/>
      <c r="D35" s="134"/>
      <c r="E35" s="158"/>
      <c r="F35" s="158"/>
      <c r="G35" s="226"/>
      <c r="H35" s="134"/>
    </row>
    <row r="36" spans="1:8" ht="13.5">
      <c r="A36" s="4"/>
      <c r="B36" s="2"/>
      <c r="C36" s="223"/>
      <c r="D36" s="2"/>
      <c r="E36" s="11"/>
      <c r="F36" s="3"/>
      <c r="G36" s="223"/>
      <c r="H36" s="2"/>
    </row>
    <row r="37" spans="1:8" ht="13.5">
      <c r="A37" s="4"/>
      <c r="B37" s="2"/>
      <c r="C37" s="223"/>
      <c r="D37" s="2"/>
      <c r="E37" s="3"/>
      <c r="F37" s="3"/>
      <c r="G37" s="227"/>
      <c r="H37" s="2"/>
    </row>
    <row r="38" spans="1:8" ht="13.5">
      <c r="A38" s="4"/>
      <c r="B38" s="2"/>
      <c r="C38" s="223"/>
      <c r="D38" s="2"/>
      <c r="E38" s="15"/>
      <c r="F38" s="3"/>
      <c r="G38" s="223"/>
      <c r="H38" s="2"/>
    </row>
    <row r="39" spans="1:8" ht="13.5">
      <c r="A39" s="2"/>
      <c r="B39" s="2"/>
      <c r="C39" s="223"/>
      <c r="D39" s="2"/>
      <c r="E39" s="15"/>
      <c r="F39" s="3"/>
      <c r="G39" s="223"/>
      <c r="H39" s="2"/>
    </row>
    <row r="40" spans="1:8" ht="13.5">
      <c r="A40" s="7"/>
      <c r="B40" s="2"/>
      <c r="C40" s="223"/>
      <c r="D40" s="2"/>
      <c r="E40" s="15"/>
      <c r="F40" s="3"/>
      <c r="G40" s="223"/>
      <c r="H40" s="4"/>
    </row>
    <row r="41" spans="1:8" ht="13.5">
      <c r="A41" s="10"/>
      <c r="B41" s="12"/>
      <c r="C41" s="223"/>
      <c r="D41" s="2"/>
      <c r="E41" s="15"/>
      <c r="F41" s="3"/>
      <c r="G41" s="223"/>
      <c r="H41" s="2"/>
    </row>
    <row r="42" spans="1:8" ht="13.5">
      <c r="A42" s="2"/>
      <c r="B42" s="12"/>
      <c r="C42" s="223"/>
      <c r="D42" s="2"/>
      <c r="E42" s="15"/>
      <c r="F42" s="3"/>
      <c r="G42" s="223"/>
      <c r="H42" s="4"/>
    </row>
    <row r="43" spans="1:8" ht="13.5">
      <c r="A43" s="4"/>
      <c r="B43" s="12"/>
      <c r="C43" s="223"/>
      <c r="D43" s="2"/>
      <c r="E43" s="15"/>
      <c r="F43" s="3"/>
      <c r="G43" s="223"/>
      <c r="H43" s="4"/>
    </row>
    <row r="44" spans="1:8" ht="13.5">
      <c r="A44" s="2"/>
      <c r="B44" s="16"/>
      <c r="C44" s="224"/>
      <c r="D44" s="16"/>
      <c r="E44" s="16"/>
      <c r="F44" s="16"/>
      <c r="G44" s="224"/>
      <c r="H44" s="4"/>
    </row>
    <row r="45" spans="1:8" ht="13.5">
      <c r="A45" s="4"/>
      <c r="H45" s="4"/>
    </row>
    <row r="46" spans="1:8" ht="13.5">
      <c r="A46" s="2"/>
      <c r="H46" s="4"/>
    </row>
    <row r="47" spans="1:8" ht="13.5">
      <c r="A47" s="2"/>
      <c r="H47" s="4"/>
    </row>
    <row r="48" spans="1:8" ht="13.5">
      <c r="A48" s="2"/>
      <c r="H48" s="2"/>
    </row>
    <row r="49" ht="13.5">
      <c r="A49" s="2"/>
    </row>
    <row r="50" ht="13.5">
      <c r="A50" s="2"/>
    </row>
    <row r="51" ht="13.5">
      <c r="A51" s="12"/>
    </row>
    <row r="52" ht="13.5">
      <c r="A52" s="12"/>
    </row>
    <row r="53" ht="13.5">
      <c r="A53" s="12"/>
    </row>
    <row r="54" ht="13.5">
      <c r="A54" s="16"/>
    </row>
  </sheetData>
  <sheetProtection/>
  <printOptions horizontalCentered="1"/>
  <pageMargins left="0.25" right="0.25" top="1" bottom="1" header="0.5" footer="0.5"/>
  <pageSetup horizontalDpi="300" verticalDpi="300" orientation="portrait" scale="75" r:id="rId1"/>
  <headerFooter alignWithMargins="0">
    <oddHeader>&amp;CADJUSTED DEPRECIATION SCHEDULE&amp;RATTACHMENT-2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T8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0.9921875" style="0" customWidth="1"/>
    <col min="2" max="2" width="4.8515625" style="0" bestFit="1" customWidth="1"/>
    <col min="4" max="4" width="8.421875" style="354" bestFit="1" customWidth="1"/>
    <col min="5" max="5" width="27.8515625" style="0" bestFit="1" customWidth="1"/>
    <col min="6" max="6" width="10.140625" style="267" bestFit="1" customWidth="1"/>
    <col min="7" max="7" width="7.140625" style="267" bestFit="1" customWidth="1"/>
    <col min="8" max="8" width="7.57421875" style="267" bestFit="1" customWidth="1"/>
    <col min="9" max="9" width="7.00390625" style="0" bestFit="1" customWidth="1"/>
    <col min="10" max="10" width="7.421875" style="0" customWidth="1"/>
    <col min="11" max="12" width="7.8515625" style="267" bestFit="1" customWidth="1"/>
    <col min="13" max="13" width="7.140625" style="268" bestFit="1" customWidth="1"/>
    <col min="14" max="14" width="9.140625" style="269" customWidth="1"/>
  </cols>
  <sheetData>
    <row r="1" spans="2:13" ht="12.75">
      <c r="B1" s="266" t="s">
        <v>112</v>
      </c>
      <c r="M1" s="374"/>
    </row>
    <row r="3" spans="2:20" s="270" customFormat="1" ht="12.75">
      <c r="B3" s="270" t="s">
        <v>113</v>
      </c>
      <c r="D3" s="355" t="s">
        <v>122</v>
      </c>
      <c r="F3" s="271"/>
      <c r="G3" s="271"/>
      <c r="H3" s="271"/>
      <c r="I3" s="272"/>
      <c r="J3" s="273"/>
      <c r="K3" s="271"/>
      <c r="L3" s="271"/>
      <c r="M3" s="268"/>
      <c r="N3" s="269"/>
      <c r="O3" s="274"/>
      <c r="P3" s="275"/>
      <c r="S3" s="273"/>
      <c r="T3" s="275"/>
    </row>
    <row r="4" spans="2:19" s="270" customFormat="1" ht="12.75">
      <c r="B4" s="276"/>
      <c r="D4" s="355"/>
      <c r="F4" s="271"/>
      <c r="G4" s="271"/>
      <c r="H4" s="271"/>
      <c r="J4" s="273"/>
      <c r="K4" s="271"/>
      <c r="L4" s="271"/>
      <c r="M4" s="277"/>
      <c r="N4" s="278"/>
      <c r="O4" s="274"/>
      <c r="P4" s="275"/>
      <c r="S4" s="273"/>
    </row>
    <row r="5" spans="2:20" s="270" customFormat="1" ht="13.5" thickBot="1">
      <c r="B5" s="276"/>
      <c r="D5" s="355"/>
      <c r="F5" s="279"/>
      <c r="G5" s="271"/>
      <c r="H5" s="275"/>
      <c r="J5" s="273"/>
      <c r="K5" s="271"/>
      <c r="L5" s="271"/>
      <c r="M5" s="268"/>
      <c r="N5" s="269"/>
      <c r="O5" s="274"/>
      <c r="P5" s="275"/>
      <c r="S5" s="273"/>
      <c r="T5" s="280"/>
    </row>
    <row r="6" spans="2:14" ht="12.75">
      <c r="B6" s="281"/>
      <c r="C6" s="282"/>
      <c r="D6" s="356"/>
      <c r="E6" s="283" t="s">
        <v>1</v>
      </c>
      <c r="F6" s="284" t="s">
        <v>2</v>
      </c>
      <c r="G6" s="285"/>
      <c r="H6" s="286" t="s">
        <v>3</v>
      </c>
      <c r="I6" s="281"/>
      <c r="J6" s="287" t="s">
        <v>90</v>
      </c>
      <c r="K6" s="288"/>
      <c r="L6" s="289" t="s">
        <v>4</v>
      </c>
      <c r="M6" s="396" t="s">
        <v>114</v>
      </c>
      <c r="N6" s="397"/>
    </row>
    <row r="7" spans="2:14" ht="12.75">
      <c r="B7" s="290" t="s">
        <v>5</v>
      </c>
      <c r="C7" s="291" t="s">
        <v>6</v>
      </c>
      <c r="D7" s="357" t="s">
        <v>7</v>
      </c>
      <c r="E7" s="292">
        <v>43100</v>
      </c>
      <c r="F7" s="293" t="s">
        <v>8</v>
      </c>
      <c r="G7" s="294" t="s">
        <v>9</v>
      </c>
      <c r="H7" s="295" t="s">
        <v>8</v>
      </c>
      <c r="I7" s="296" t="s">
        <v>10</v>
      </c>
      <c r="J7" s="297" t="s">
        <v>12</v>
      </c>
      <c r="K7" s="298" t="s">
        <v>4</v>
      </c>
      <c r="L7" s="299" t="s">
        <v>115</v>
      </c>
      <c r="M7" s="300" t="s">
        <v>116</v>
      </c>
      <c r="N7" s="301" t="s">
        <v>12</v>
      </c>
    </row>
    <row r="8" spans="2:14" ht="13.5" thickBot="1">
      <c r="B8" s="302" t="s">
        <v>15</v>
      </c>
      <c r="C8" s="303" t="s">
        <v>16</v>
      </c>
      <c r="D8" s="358" t="s">
        <v>17</v>
      </c>
      <c r="E8" s="304" t="s">
        <v>18</v>
      </c>
      <c r="F8" s="305" t="s">
        <v>19</v>
      </c>
      <c r="G8" s="306" t="s">
        <v>20</v>
      </c>
      <c r="H8" s="307" t="s">
        <v>19</v>
      </c>
      <c r="I8" s="308" t="s">
        <v>117</v>
      </c>
      <c r="J8" s="309" t="s">
        <v>20</v>
      </c>
      <c r="K8" s="307" t="s">
        <v>20</v>
      </c>
      <c r="L8" s="310" t="s">
        <v>20</v>
      </c>
      <c r="M8" s="311"/>
      <c r="N8" s="312" t="s">
        <v>20</v>
      </c>
    </row>
    <row r="9" spans="2:14" ht="4.5" customHeight="1" thickBot="1">
      <c r="B9" s="313"/>
      <c r="C9" s="313"/>
      <c r="D9" s="359"/>
      <c r="E9" s="313"/>
      <c r="F9" s="314"/>
      <c r="G9" s="314"/>
      <c r="H9" s="314"/>
      <c r="I9" s="276"/>
      <c r="J9" s="315"/>
      <c r="K9" s="314"/>
      <c r="L9" s="314"/>
      <c r="M9" s="274"/>
      <c r="N9" s="275"/>
    </row>
    <row r="10" spans="2:14" ht="12.75">
      <c r="B10" s="316"/>
      <c r="C10" s="317" t="s">
        <v>118</v>
      </c>
      <c r="D10" s="360"/>
      <c r="E10" s="318"/>
      <c r="F10" s="319"/>
      <c r="G10" s="319"/>
      <c r="H10" s="319"/>
      <c r="I10" s="320"/>
      <c r="J10" s="321"/>
      <c r="K10" s="319"/>
      <c r="L10" s="322"/>
      <c r="M10" s="323"/>
      <c r="N10" s="324"/>
    </row>
    <row r="11" spans="2:14" s="280" customFormat="1" ht="12.75">
      <c r="B11" s="325"/>
      <c r="C11" s="326">
        <v>2</v>
      </c>
      <c r="D11" s="361">
        <v>1970</v>
      </c>
      <c r="E11" s="327" t="s">
        <v>120</v>
      </c>
      <c r="F11" s="328">
        <v>537</v>
      </c>
      <c r="G11" s="329">
        <f aca="true" t="shared" si="0" ref="G11:G17">H11-F11</f>
        <v>0</v>
      </c>
      <c r="H11" s="328">
        <v>537</v>
      </c>
      <c r="I11" s="330">
        <v>10</v>
      </c>
      <c r="J11" s="331">
        <v>0</v>
      </c>
      <c r="K11" s="328">
        <v>537</v>
      </c>
      <c r="L11" s="332">
        <f aca="true" t="shared" si="1" ref="L11:L17">H11-K11</f>
        <v>0</v>
      </c>
      <c r="M11" s="333">
        <v>0</v>
      </c>
      <c r="N11" s="334" t="e">
        <f aca="true" t="shared" si="2" ref="N11:N17">L11/M11</f>
        <v>#DIV/0!</v>
      </c>
    </row>
    <row r="12" spans="2:14" s="280" customFormat="1" ht="12.75">
      <c r="B12" s="325"/>
      <c r="C12" s="326">
        <v>3</v>
      </c>
      <c r="D12" s="361">
        <v>1970</v>
      </c>
      <c r="E12" s="327" t="s">
        <v>121</v>
      </c>
      <c r="F12" s="328">
        <v>537</v>
      </c>
      <c r="G12" s="329">
        <f t="shared" si="0"/>
        <v>0</v>
      </c>
      <c r="H12" s="328">
        <v>537</v>
      </c>
      <c r="I12" s="330">
        <v>10</v>
      </c>
      <c r="J12" s="331">
        <v>0</v>
      </c>
      <c r="K12" s="328">
        <v>537</v>
      </c>
      <c r="L12" s="332">
        <f t="shared" si="1"/>
        <v>0</v>
      </c>
      <c r="M12" s="333">
        <v>0</v>
      </c>
      <c r="N12" s="334" t="e">
        <f t="shared" si="2"/>
        <v>#DIV/0!</v>
      </c>
    </row>
    <row r="13" spans="2:14" s="280" customFormat="1" ht="12.75">
      <c r="B13" s="325"/>
      <c r="C13" s="326">
        <v>9</v>
      </c>
      <c r="D13" s="361">
        <v>1976</v>
      </c>
      <c r="E13" s="327" t="s">
        <v>120</v>
      </c>
      <c r="F13" s="328">
        <v>891</v>
      </c>
      <c r="G13" s="329">
        <f t="shared" si="0"/>
        <v>0</v>
      </c>
      <c r="H13" s="328">
        <v>891</v>
      </c>
      <c r="I13" s="330">
        <v>20</v>
      </c>
      <c r="J13" s="331">
        <v>0</v>
      </c>
      <c r="K13" s="328">
        <v>891</v>
      </c>
      <c r="L13" s="332">
        <f t="shared" si="1"/>
        <v>0</v>
      </c>
      <c r="M13" s="333">
        <v>0</v>
      </c>
      <c r="N13" s="334" t="e">
        <f t="shared" si="2"/>
        <v>#DIV/0!</v>
      </c>
    </row>
    <row r="14" spans="2:14" s="280" customFormat="1" ht="12.75">
      <c r="B14" s="325"/>
      <c r="C14" s="326">
        <v>14</v>
      </c>
      <c r="D14" s="361">
        <v>1981</v>
      </c>
      <c r="E14" s="327" t="s">
        <v>120</v>
      </c>
      <c r="F14" s="328">
        <v>1069</v>
      </c>
      <c r="G14" s="329">
        <f t="shared" si="0"/>
        <v>0</v>
      </c>
      <c r="H14" s="328">
        <v>1069</v>
      </c>
      <c r="I14" s="330">
        <v>10</v>
      </c>
      <c r="J14" s="331">
        <v>0</v>
      </c>
      <c r="K14" s="328">
        <v>1069</v>
      </c>
      <c r="L14" s="332">
        <f t="shared" si="1"/>
        <v>0</v>
      </c>
      <c r="M14" s="333">
        <v>0</v>
      </c>
      <c r="N14" s="334" t="e">
        <f t="shared" si="2"/>
        <v>#DIV/0!</v>
      </c>
    </row>
    <row r="15" spans="2:14" s="280" customFormat="1" ht="12.75">
      <c r="B15" s="325"/>
      <c r="C15" s="326">
        <v>19</v>
      </c>
      <c r="D15" s="361">
        <v>1982</v>
      </c>
      <c r="E15" s="327" t="s">
        <v>120</v>
      </c>
      <c r="F15" s="328">
        <v>975</v>
      </c>
      <c r="G15" s="329">
        <f t="shared" si="0"/>
        <v>0</v>
      </c>
      <c r="H15" s="328">
        <v>975</v>
      </c>
      <c r="I15" s="330">
        <v>10</v>
      </c>
      <c r="J15" s="331">
        <v>0</v>
      </c>
      <c r="K15" s="328">
        <v>975</v>
      </c>
      <c r="L15" s="332">
        <f t="shared" si="1"/>
        <v>0</v>
      </c>
      <c r="M15" s="333">
        <v>0</v>
      </c>
      <c r="N15" s="334" t="e">
        <f t="shared" si="2"/>
        <v>#DIV/0!</v>
      </c>
    </row>
    <row r="16" spans="2:14" s="280" customFormat="1" ht="12.75">
      <c r="B16" s="325"/>
      <c r="C16" s="326"/>
      <c r="D16" s="361"/>
      <c r="E16" s="327"/>
      <c r="F16" s="328"/>
      <c r="G16" s="329"/>
      <c r="H16" s="328"/>
      <c r="I16" s="330"/>
      <c r="J16" s="331">
        <v>0</v>
      </c>
      <c r="K16" s="328"/>
      <c r="L16" s="332">
        <f t="shared" si="1"/>
        <v>0</v>
      </c>
      <c r="M16" s="333">
        <v>0</v>
      </c>
      <c r="N16" s="334" t="e">
        <f t="shared" si="2"/>
        <v>#DIV/0!</v>
      </c>
    </row>
    <row r="17" spans="2:14" s="280" customFormat="1" ht="13.5" thickBot="1">
      <c r="B17" s="325"/>
      <c r="C17" s="335"/>
      <c r="D17" s="362"/>
      <c r="E17" s="336"/>
      <c r="F17" s="337">
        <v>0</v>
      </c>
      <c r="G17" s="338">
        <f t="shared" si="0"/>
        <v>0</v>
      </c>
      <c r="H17" s="337">
        <v>0</v>
      </c>
      <c r="I17" s="339"/>
      <c r="J17" s="340">
        <v>0</v>
      </c>
      <c r="K17" s="341">
        <v>0</v>
      </c>
      <c r="L17" s="332">
        <f t="shared" si="1"/>
        <v>0</v>
      </c>
      <c r="M17" s="333">
        <v>0</v>
      </c>
      <c r="N17" s="334" t="e">
        <f t="shared" si="2"/>
        <v>#DIV/0!</v>
      </c>
    </row>
    <row r="18" spans="2:15" ht="14.25" thickBot="1" thickTop="1">
      <c r="B18" s="342"/>
      <c r="C18" s="343"/>
      <c r="D18" s="363"/>
      <c r="E18" s="344" t="s">
        <v>23</v>
      </c>
      <c r="F18" s="345">
        <f>SUM(F11:F17)</f>
        <v>4009</v>
      </c>
      <c r="G18" s="346">
        <f>SUM(G17:G17)</f>
        <v>0</v>
      </c>
      <c r="H18" s="345">
        <f>SUM(H11:H17)</f>
        <v>4009</v>
      </c>
      <c r="I18" s="347"/>
      <c r="J18" s="348"/>
      <c r="K18" s="349">
        <f>SUM(K11:K17)</f>
        <v>4009</v>
      </c>
      <c r="L18" s="349">
        <f>SUM(L11:L17)</f>
        <v>0</v>
      </c>
      <c r="M18" s="350"/>
      <c r="N18" s="351" t="e">
        <f>SUM(N11:N17)</f>
        <v>#DIV/0!</v>
      </c>
      <c r="O18" s="352"/>
    </row>
    <row r="19" spans="2:14" ht="12.75">
      <c r="B19" s="68"/>
      <c r="C19" s="68"/>
      <c r="D19" s="364"/>
      <c r="E19" s="68"/>
      <c r="F19" s="353"/>
      <c r="G19" s="353"/>
      <c r="H19" s="353"/>
      <c r="I19" s="68"/>
      <c r="J19" s="68"/>
      <c r="K19" s="353"/>
      <c r="L19" s="353"/>
      <c r="M19" s="68"/>
      <c r="N19" s="68"/>
    </row>
    <row r="20" spans="13:14" ht="12.75">
      <c r="M20"/>
      <c r="N20"/>
    </row>
    <row r="21" spans="13:14" ht="12.75">
      <c r="M21"/>
      <c r="N21"/>
    </row>
    <row r="22" spans="13:14" ht="12.75">
      <c r="M22"/>
      <c r="N22"/>
    </row>
    <row r="23" spans="13:14" ht="12.75">
      <c r="M23"/>
      <c r="N23"/>
    </row>
    <row r="24" spans="13:14" ht="12.75">
      <c r="M24"/>
      <c r="N24"/>
    </row>
    <row r="25" spans="13:14" ht="12.75">
      <c r="M25"/>
      <c r="N25"/>
    </row>
    <row r="26" spans="13:14" ht="12.75">
      <c r="M26"/>
      <c r="N26"/>
    </row>
    <row r="27" spans="13:14" ht="12.75">
      <c r="M27"/>
      <c r="N27"/>
    </row>
    <row r="28" spans="13:14" ht="12.75">
      <c r="M28"/>
      <c r="N28"/>
    </row>
    <row r="29" spans="13:14" ht="12.75">
      <c r="M29"/>
      <c r="N29"/>
    </row>
    <row r="30" spans="13:14" ht="12.75">
      <c r="M30"/>
      <c r="N30"/>
    </row>
    <row r="31" spans="13:14" ht="12.75">
      <c r="M31"/>
      <c r="N31"/>
    </row>
    <row r="32" spans="13:14" ht="12.75">
      <c r="M32"/>
      <c r="N32"/>
    </row>
    <row r="33" spans="13:14" ht="12.75">
      <c r="M33"/>
      <c r="N33"/>
    </row>
    <row r="34" spans="13:14" ht="12.75">
      <c r="M34"/>
      <c r="N34"/>
    </row>
    <row r="35" spans="13:14" ht="12.75">
      <c r="M35"/>
      <c r="N35"/>
    </row>
    <row r="36" spans="13:14" ht="12.75">
      <c r="M36"/>
      <c r="N36"/>
    </row>
    <row r="37" spans="13:14" ht="12.75">
      <c r="M37"/>
      <c r="N37"/>
    </row>
    <row r="38" spans="13:14" ht="12.75">
      <c r="M38"/>
      <c r="N38"/>
    </row>
    <row r="39" spans="13:14" ht="12.75">
      <c r="M39"/>
      <c r="N39"/>
    </row>
    <row r="40" spans="13:14" ht="12.75">
      <c r="M40"/>
      <c r="N40"/>
    </row>
    <row r="41" spans="13:14" ht="12.75">
      <c r="M41"/>
      <c r="N41"/>
    </row>
    <row r="42" spans="13:14" ht="12.75">
      <c r="M42"/>
      <c r="N42"/>
    </row>
    <row r="43" spans="13:14" ht="12.75">
      <c r="M43"/>
      <c r="N43"/>
    </row>
    <row r="44" spans="13:14" ht="12.75">
      <c r="M44"/>
      <c r="N44"/>
    </row>
    <row r="45" spans="13:14" ht="12.75">
      <c r="M45"/>
      <c r="N45"/>
    </row>
    <row r="46" spans="13:14" ht="12.75">
      <c r="M46"/>
      <c r="N46"/>
    </row>
    <row r="47" spans="13:14" ht="12.75">
      <c r="M47"/>
      <c r="N47"/>
    </row>
    <row r="48" spans="13:14" ht="12.75">
      <c r="M48"/>
      <c r="N48"/>
    </row>
    <row r="49" spans="13:14" ht="12.75">
      <c r="M49"/>
      <c r="N49"/>
    </row>
    <row r="50" spans="13:14" ht="12.75">
      <c r="M50"/>
      <c r="N50"/>
    </row>
    <row r="51" spans="13:14" ht="12.75">
      <c r="M51"/>
      <c r="N51"/>
    </row>
    <row r="52" spans="13:14" ht="12.75">
      <c r="M52"/>
      <c r="N52"/>
    </row>
    <row r="53" spans="13:14" ht="12.75">
      <c r="M53"/>
      <c r="N53"/>
    </row>
    <row r="54" spans="13:14" ht="12.75">
      <c r="M54"/>
      <c r="N54"/>
    </row>
    <row r="55" spans="13:14" ht="12.75">
      <c r="M55"/>
      <c r="N55"/>
    </row>
    <row r="56" spans="13:14" ht="12.75">
      <c r="M56"/>
      <c r="N56"/>
    </row>
    <row r="57" spans="13:14" ht="12.75">
      <c r="M57"/>
      <c r="N57"/>
    </row>
    <row r="58" spans="13:14" ht="12.75">
      <c r="M58"/>
      <c r="N58"/>
    </row>
    <row r="59" spans="13:14" ht="12.75">
      <c r="M59"/>
      <c r="N59"/>
    </row>
    <row r="60" spans="13:14" ht="12.75">
      <c r="M60"/>
      <c r="N60"/>
    </row>
    <row r="61" spans="13:14" ht="12.75">
      <c r="M61"/>
      <c r="N61"/>
    </row>
    <row r="62" spans="13:14" ht="12.75">
      <c r="M62"/>
      <c r="N62"/>
    </row>
    <row r="63" spans="13:14" ht="12.75">
      <c r="M63"/>
      <c r="N63"/>
    </row>
    <row r="64" spans="13:14" ht="12.75">
      <c r="M64"/>
      <c r="N64"/>
    </row>
    <row r="65" spans="13:14" ht="12.75">
      <c r="M65"/>
      <c r="N65"/>
    </row>
    <row r="66" spans="13:14" ht="12.75">
      <c r="M66"/>
      <c r="N66"/>
    </row>
    <row r="67" spans="13:14" ht="12.75">
      <c r="M67"/>
      <c r="N67"/>
    </row>
    <row r="68" spans="13:14" ht="12.75">
      <c r="M68"/>
      <c r="N68"/>
    </row>
    <row r="69" spans="13:14" ht="12.75">
      <c r="M69"/>
      <c r="N69"/>
    </row>
    <row r="70" spans="13:14" ht="12.75">
      <c r="M70"/>
      <c r="N70"/>
    </row>
    <row r="71" spans="13:14" ht="12.75">
      <c r="M71"/>
      <c r="N71"/>
    </row>
    <row r="72" spans="13:14" ht="12.75">
      <c r="M72"/>
      <c r="N72"/>
    </row>
    <row r="73" spans="13:14" ht="12.75">
      <c r="M73"/>
      <c r="N73"/>
    </row>
    <row r="74" spans="13:14" ht="12.75">
      <c r="M74"/>
      <c r="N74"/>
    </row>
    <row r="75" spans="13:14" ht="12.75">
      <c r="M75"/>
      <c r="N75"/>
    </row>
    <row r="76" spans="13:14" ht="12.75">
      <c r="M76"/>
      <c r="N76"/>
    </row>
    <row r="77" spans="13:14" ht="12.75">
      <c r="M77"/>
      <c r="N77"/>
    </row>
    <row r="78" spans="13:14" ht="12.75">
      <c r="M78"/>
      <c r="N78"/>
    </row>
    <row r="79" spans="13:14" ht="12.75">
      <c r="M79"/>
      <c r="N79"/>
    </row>
    <row r="80" spans="13:14" ht="12.75">
      <c r="M80"/>
      <c r="N80"/>
    </row>
    <row r="81" spans="13:14" ht="12.75">
      <c r="M81"/>
      <c r="N81"/>
    </row>
    <row r="82" spans="13:14" ht="12.75">
      <c r="M82"/>
      <c r="N82"/>
    </row>
    <row r="83" spans="13:14" ht="12.75">
      <c r="M83"/>
      <c r="N83"/>
    </row>
  </sheetData>
  <sheetProtection/>
  <mergeCells count="1">
    <mergeCell ref="M6:N6"/>
  </mergeCells>
  <printOptions horizontalCentered="1"/>
  <pageMargins left="0.25" right="0.25" top="1" bottom="1" header="0.5" footer="0.5"/>
  <pageSetup horizontalDpi="300" verticalDpi="300" orientation="landscape" scale="75" r:id="rId1"/>
  <headerFooter alignWithMargins="0">
    <oddHeader>&amp;CADJUSTED DEPRECIATION SCHEDULE&amp;RATTACHMENT-2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9/15/2006 VERSION - WEST HICKORY DEPR SCHEDS</dc:title>
  <dc:subject>EXCEL</dc:subject>
  <dc:creator>SHRADER</dc:creator>
  <cp:keywords/>
  <dc:description/>
  <cp:lastModifiedBy>Randy Rhodes</cp:lastModifiedBy>
  <cp:lastPrinted>2018-07-18T18:14:24Z</cp:lastPrinted>
  <dcterms:created xsi:type="dcterms:W3CDTF">2006-04-25T16:54:45Z</dcterms:created>
  <dcterms:modified xsi:type="dcterms:W3CDTF">2018-07-18T18:14:33Z</dcterms:modified>
  <cp:category/>
  <cp:version/>
  <cp:contentType/>
  <cp:contentStatus/>
</cp:coreProperties>
</file>