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372" windowHeight="4968" activeTab="2"/>
  </bookViews>
  <sheets>
    <sheet name="DEPSCH" sheetId="1" r:id="rId1"/>
    <sheet name="SUMMARY" sheetId="2" r:id="rId2"/>
    <sheet name="RB SCH" sheetId="3" r:id="rId3"/>
  </sheets>
  <definedNames>
    <definedName name="_xlnm.Print_Area" localSheetId="0">'DEPSCH'!$A$1:$Q$81</definedName>
    <definedName name="_xlnm.Print_Area" localSheetId="2">'RB SCH'!$A$1:$H$43</definedName>
    <definedName name="_xlnm.Print_Area" localSheetId="1">'SUMMARY'!$A$1:$H$31</definedName>
    <definedName name="_xlnm.Print_Titles" localSheetId="0">'DEPSCH'!$5:$7</definedName>
  </definedNames>
  <calcPr fullCalcOnLoad="1"/>
</workbook>
</file>

<file path=xl/comments1.xml><?xml version="1.0" encoding="utf-8"?>
<comments xmlns="http://schemas.openxmlformats.org/spreadsheetml/2006/main">
  <authors>
    <author>MIS</author>
    <author>llash</author>
  </authors>
  <commentList>
    <comment ref="B10" authorId="0">
      <text>
        <r>
          <rPr>
            <sz val="8"/>
            <rFont val="Tahoma"/>
            <family val="2"/>
          </rPr>
          <t xml:space="preserve">Note 1: Company did not include the cost of transfer of certificate $350 in their current filing.  This cost was included in their prior rate filing.
</t>
        </r>
      </text>
    </comment>
    <comment ref="B11" authorId="0">
      <text>
        <r>
          <rPr>
            <sz val="8"/>
            <rFont val="Tahoma"/>
            <family val="2"/>
          </rPr>
          <t xml:space="preserve">Note #2  This plant was disallowed in the last rate filing @ R-943120.  Company has this plant in the depreciation schedule of their current filing, but however, company did not claim this amount in their rate base.  Hence this plant is not reflected in the rate base schedule. 
</t>
        </r>
      </text>
    </comment>
    <comment ref="B16" authorId="1">
      <text>
        <r>
          <rPr>
            <sz val="8"/>
            <rFont val="Tahoma"/>
            <family val="2"/>
          </rPr>
          <t>Note #3  An adjustment made in the R-94 rate case.</t>
        </r>
      </text>
    </comment>
    <comment ref="B47" authorId="1">
      <text>
        <r>
          <rPr>
            <sz val="8"/>
            <rFont val="Tahoma"/>
            <family val="2"/>
          </rPr>
          <t>Note #3  An adjustment made in the R-94 rate case.</t>
        </r>
      </text>
    </comment>
  </commentList>
</comments>
</file>

<file path=xl/comments2.xml><?xml version="1.0" encoding="utf-8"?>
<comments xmlns="http://schemas.openxmlformats.org/spreadsheetml/2006/main">
  <authors>
    <author>MIS</author>
  </authors>
  <commentList>
    <comment ref="C10" authorId="0">
      <text>
        <r>
          <rPr>
            <sz val="8"/>
            <rFont val="Tahoma"/>
            <family val="2"/>
          </rPr>
          <t xml:space="preserve">Not included in rate base because company didn not claim this plant in the rate base.
</t>
        </r>
      </text>
    </comment>
  </commentList>
</comments>
</file>

<file path=xl/sharedStrings.xml><?xml version="1.0" encoding="utf-8"?>
<sst xmlns="http://schemas.openxmlformats.org/spreadsheetml/2006/main" count="164" uniqueCount="125">
  <si>
    <t>Company</t>
  </si>
  <si>
    <t>FUS</t>
  </si>
  <si>
    <t>COMPANY</t>
  </si>
  <si>
    <t>Accrued</t>
  </si>
  <si>
    <t xml:space="preserve">        FUS</t>
  </si>
  <si>
    <t>Note</t>
  </si>
  <si>
    <t>Account</t>
  </si>
  <si>
    <t>Year</t>
  </si>
  <si>
    <t>Original</t>
  </si>
  <si>
    <t>Adjust</t>
  </si>
  <si>
    <t>Life</t>
  </si>
  <si>
    <t>Age</t>
  </si>
  <si>
    <t>Annual</t>
  </si>
  <si>
    <t>Adj</t>
  </si>
  <si>
    <t>R Life</t>
  </si>
  <si>
    <t>No.</t>
  </si>
  <si>
    <t>Number</t>
  </si>
  <si>
    <t>Inst.</t>
  </si>
  <si>
    <t>Description of Plant</t>
  </si>
  <si>
    <t>Cost ($)</t>
  </si>
  <si>
    <t>($)</t>
  </si>
  <si>
    <t xml:space="preserve">     (yrs)</t>
  </si>
  <si>
    <t>NON-DEPRECIABLE PLANT-IN-SERVICE</t>
  </si>
  <si>
    <t>DEPRECIABLE PLANT-IN-SERVICE</t>
  </si>
  <si>
    <t>SUB-TOTAL</t>
  </si>
  <si>
    <t>SUMMARY</t>
  </si>
  <si>
    <t>TOTAL DEPR PLANT-IN-SERVICE</t>
  </si>
  <si>
    <t>TOTAL NON-DEPR PLANT-IN-SER</t>
  </si>
  <si>
    <t>NET PLANT-IN-SERVICE</t>
  </si>
  <si>
    <t>RATE BASE</t>
  </si>
  <si>
    <t>Adjustment</t>
  </si>
  <si>
    <t>TOTAL DEPR PLANT IN SERVICE</t>
  </si>
  <si>
    <t>LESS:  ACCRUED</t>
  </si>
  <si>
    <t>NET DEPRECIABLE PLANT</t>
  </si>
  <si>
    <t>ADD:  NON-DEPR PLANT</t>
  </si>
  <si>
    <t>ADD:</t>
  </si>
  <si>
    <t xml:space="preserve">        CONST WORK IN PROGRESS</t>
  </si>
  <si>
    <t xml:space="preserve">        CASH WORKING CAPITAL</t>
  </si>
  <si>
    <t xml:space="preserve">        MATERIALS &amp; SUPPLIES</t>
  </si>
  <si>
    <t>ORIG. COST MEASURE OF VALUE</t>
  </si>
  <si>
    <t>=</t>
  </si>
  <si>
    <t>ANNUAL DEPR EXPENSE</t>
  </si>
  <si>
    <t>$</t>
  </si>
  <si>
    <t>PER FUS</t>
  </si>
  <si>
    <t>ADD: CWIP</t>
  </si>
  <si>
    <t>TOTAL FUS ANNUAL</t>
  </si>
  <si>
    <t>PER COMPANY</t>
  </si>
  <si>
    <t>ADD:  CWIP</t>
  </si>
  <si>
    <t>TOTAL COMPANY ANNUAL</t>
  </si>
  <si>
    <t>ADJUSTMENT TO ANNUAL</t>
  </si>
  <si>
    <t>Adjustments</t>
  </si>
  <si>
    <t xml:space="preserve"> </t>
  </si>
  <si>
    <t>LESS: ACCRUED</t>
  </si>
  <si>
    <t>(1)</t>
  </si>
  <si>
    <t xml:space="preserve">ADD:  </t>
  </si>
  <si>
    <t xml:space="preserve">           CASH WORKING CAPITAL</t>
  </si>
  <si>
    <t>(2)</t>
  </si>
  <si>
    <t xml:space="preserve">           MATERIALS AND SUPPLIES</t>
  </si>
  <si>
    <t>(3)</t>
  </si>
  <si>
    <t>(4)</t>
  </si>
  <si>
    <t>NON-DEPRECIABLE PLANT</t>
  </si>
  <si>
    <t>date modified</t>
  </si>
  <si>
    <t>SUB TOTALS</t>
  </si>
  <si>
    <t>LAWN MOWER</t>
  </si>
  <si>
    <t>FOR HISTORIC TEST YEAR END: DECEMBER 31</t>
  </si>
  <si>
    <t>CONSTRUCTION WORK IN PROGRESS</t>
  </si>
  <si>
    <t>TOTAL CONST. WORK IN PROGRESS</t>
  </si>
  <si>
    <t>TOTALS</t>
  </si>
  <si>
    <t xml:space="preserve">           CONST. WORK IN PROGRESS</t>
  </si>
  <si>
    <t>NOTES:</t>
  </si>
  <si>
    <t>COMPANY: BLAINE E. RHODES</t>
  </si>
  <si>
    <t>ACQUISITION COSTS</t>
  </si>
  <si>
    <t>TRANSFER OF CERTIFICATE</t>
  </si>
  <si>
    <t>LAND</t>
  </si>
  <si>
    <t>TREATMENT PLANT STRUCTURAL</t>
  </si>
  <si>
    <t>AEROBIC DIGESTER INSTALLATION</t>
  </si>
  <si>
    <t>CONCRETE AT TREATMENT PLANT</t>
  </si>
  <si>
    <t>SLUDGE TANK</t>
  </si>
  <si>
    <t>DRYING BEDS</t>
  </si>
  <si>
    <t>SEWERS - FORCE MAIN CI PIPE</t>
  </si>
  <si>
    <t>SEWERS - GRAVITY CLAY PIPE</t>
  </si>
  <si>
    <t>MAIN EXTENSION IN RENO</t>
  </si>
  <si>
    <t>MAIN EXTENSION TO KMART PLAZA</t>
  </si>
  <si>
    <t>SERVICES TO CUSTOMERS</t>
  </si>
  <si>
    <t>EJECTOR STATION</t>
  </si>
  <si>
    <t>AIR PUMP</t>
  </si>
  <si>
    <t>LIFT STATION</t>
  </si>
  <si>
    <t>BLOWER</t>
  </si>
  <si>
    <t>AERATOR</t>
  </si>
  <si>
    <t>HYDRANT</t>
  </si>
  <si>
    <t>COMPRESSOR</t>
  </si>
  <si>
    <t>RADIO</t>
  </si>
  <si>
    <t>HOT WATER TANK &amp; LAWM MOWER</t>
  </si>
  <si>
    <t>LEGAL EXPENSES</t>
  </si>
  <si>
    <t>INSPECTION FEES</t>
  </si>
  <si>
    <t>STP FENCE</t>
  </si>
  <si>
    <t>NEW AIRLINE @ STP</t>
  </si>
  <si>
    <t>NEW BAFFLES @ PLANT</t>
  </si>
  <si>
    <t>TAP FORCE MAIN 4"</t>
  </si>
  <si>
    <t>650 FEET 4" MAIN LINE</t>
  </si>
  <si>
    <t>105 FEET 8" MAIN LINE</t>
  </si>
  <si>
    <t>D O METER</t>
  </si>
  <si>
    <t>COMPUTER CONTROL EQUIP</t>
  </si>
  <si>
    <t>MOWER &amp; BLADES</t>
  </si>
  <si>
    <t>UTILITY PLANT AS OF 9/17/89</t>
  </si>
  <si>
    <t xml:space="preserve">       methodology using proper service lives.</t>
  </si>
  <si>
    <t xml:space="preserve">(1)  To reflect adjustments made to plant in the last rate case (acquisition cost - $4,566 &amp; legal expenses - $6,085) </t>
  </si>
  <si>
    <t>(5)</t>
  </si>
  <si>
    <t>(4)  Allowance for Cash Working Capital based on 12.5% of Staff adjusted O&amp;M expenses.</t>
  </si>
  <si>
    <t>(5)  Allowance for Materials and Supplies on 1% of Staff adjusted Net Depreciable Plant-in-Service.</t>
  </si>
  <si>
    <t xml:space="preserve">(3)  Company did not include the cost of transfer of certificate ($350) in their current filing.  </t>
  </si>
  <si>
    <t xml:space="preserve">       This cost was allowed in the last rate filing.</t>
  </si>
  <si>
    <t>RATE BASE SUMMARY</t>
  </si>
  <si>
    <t>Recommended</t>
  </si>
  <si>
    <t>#1</t>
  </si>
  <si>
    <t>#2</t>
  </si>
  <si>
    <t>#3</t>
  </si>
  <si>
    <t>REBUILD COMMONUTER BOX</t>
  </si>
  <si>
    <t>AQUATECH SEWER/JET MACHINE</t>
  </si>
  <si>
    <t>(2)  To reflect a decrease to Accrued Depreciation as computed with the Age-Life depreciation</t>
  </si>
  <si>
    <t>OMAX TRINOCULAR MICROSCOPE</t>
  </si>
  <si>
    <t>NEW CHECK VALVE - LIFT STATION</t>
  </si>
  <si>
    <t>NEW MAIN ACROSS GULLY</t>
  </si>
  <si>
    <t>RATE BASE @ 12/31/17</t>
  </si>
  <si>
    <t>for Historic Test Year end: December 31, 2017</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</si>
</sst>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0_)"/>
    <numFmt numFmtId="167" formatCode="0.00_)"/>
    <numFmt numFmtId="168" formatCode="0.0_)"/>
    <numFmt numFmtId="169" formatCode="_(* #,##0.0_);_(* \(#,##0.0\);_(* &quot;-&quot;?_);_(@_)"/>
    <numFmt numFmtId="170" formatCode="_(* #,##0.0_);_(* \(#,##0.0\);_(* &quot;-&quot;_);_(@_)"/>
    <numFmt numFmtId="171" formatCode="[$-409]dddd\,\ mmmm\ dd\,\ yyyy"/>
    <numFmt numFmtId="172" formatCode="mm/dd/yy;@"/>
    <numFmt numFmtId="173" formatCode="#,##0.00;[Red]#,##0.00"/>
    <numFmt numFmtId="174" formatCode="#,##0.0"/>
    <numFmt numFmtId="175" formatCode="0.0000"/>
    <numFmt numFmtId="176" formatCode="&quot;$&quot;#,##0"/>
    <numFmt numFmtId="177" formatCode="#,##0;[Red]#,##0"/>
    <numFmt numFmtId="178" formatCode="_(* #,##0.0_);_(* \(#,##0.0\);_(* &quot;-&quot;??_);_(@_)"/>
    <numFmt numFmtId="179" formatCode="_(* #,##0_);_(* \(#,##0\);_(* &quot;-&quot;??_);_(@_)"/>
    <numFmt numFmtId="180" formatCode="_(&quot;$&quot;* #,##0.0_);_(&quot;$&quot;* \(#,##0.0\);_(&quot;$&quot;* &quot;-&quot;??_);_(@_)"/>
    <numFmt numFmtId="181" formatCode="_(&quot;$&quot;* #,##0_);_(&quot;$&quot;* \(#,##0\);_(&quot;$&quot;* &quot;-&quot;??_);_(@_)"/>
    <numFmt numFmtId="182" formatCode="0_);[Red]\(0\)"/>
    <numFmt numFmtId="183" formatCode="[$-409]mmmm\ d\,\ yyyy;@"/>
    <numFmt numFmtId="184" formatCode="0.00_);[Red]\(0.00\)"/>
    <numFmt numFmtId="185" formatCode="0_);\(0\)"/>
    <numFmt numFmtId="186" formatCode="&quot;$&quot;#,##0.00"/>
    <numFmt numFmtId="187" formatCode="0.0_);[Red]\(0.0\)"/>
    <numFmt numFmtId="188" formatCode="0.0_);\(0.0\)"/>
    <numFmt numFmtId="189" formatCode="&quot;$&quot;#,##0.0000"/>
    <numFmt numFmtId="190" formatCode="&quot;Yes&quot;;&quot;Yes&quot;;&quot;No&quot;"/>
    <numFmt numFmtId="191" formatCode="&quot;True&quot;;&quot;True&quot;;&quot;False&quot;"/>
    <numFmt numFmtId="192" formatCode="&quot;On&quot;;&quot;On&quot;;&quot;Off&quot;"/>
    <numFmt numFmtId="193" formatCode="[$€-2]\ #,##0.00_);[Red]\([$€-2]\ #,##0.00\)"/>
  </numFmts>
  <fonts count="65">
    <font>
      <sz val="10"/>
      <name val="Arial"/>
      <family val="0"/>
    </font>
    <font>
      <b/>
      <sz val="10"/>
      <name val="Arial"/>
      <family val="0"/>
    </font>
    <font>
      <i/>
      <sz val="10"/>
      <name val="Arial"/>
      <family val="0"/>
    </font>
    <font>
      <b/>
      <i/>
      <sz val="10"/>
      <name val="Arial"/>
      <family val="0"/>
    </font>
    <font>
      <sz val="10"/>
      <color indexed="10"/>
      <name val="Arial"/>
      <family val="2"/>
    </font>
    <font>
      <sz val="11"/>
      <color indexed="12"/>
      <name val="Times New Roman"/>
      <family val="1"/>
    </font>
    <font>
      <sz val="11"/>
      <name val="Times New Roman"/>
      <family val="1"/>
    </font>
    <font>
      <sz val="8"/>
      <color indexed="12"/>
      <name val="Times New Roman"/>
      <family val="1"/>
    </font>
    <font>
      <b/>
      <sz val="8"/>
      <color indexed="12"/>
      <name val="Times New Roman"/>
      <family val="1"/>
    </font>
    <font>
      <b/>
      <sz val="10"/>
      <color indexed="12"/>
      <name val="Times New Roman"/>
      <family val="1"/>
    </font>
    <font>
      <sz val="8"/>
      <name val="Arial"/>
      <family val="2"/>
    </font>
    <font>
      <sz val="10"/>
      <color indexed="12"/>
      <name val="Times New Roman"/>
      <family val="1"/>
    </font>
    <font>
      <sz val="10"/>
      <color indexed="8"/>
      <name val="Arial"/>
      <family val="2"/>
    </font>
    <font>
      <sz val="8"/>
      <color indexed="12"/>
      <name val="Arial"/>
      <family val="2"/>
    </font>
    <font>
      <sz val="11"/>
      <color indexed="10"/>
      <name val="Times New Roman"/>
      <family val="1"/>
    </font>
    <font>
      <i/>
      <sz val="8"/>
      <color indexed="12"/>
      <name val="Arial"/>
      <family val="2"/>
    </font>
    <font>
      <u val="single"/>
      <sz val="11"/>
      <color indexed="12"/>
      <name val="Times New Roman"/>
      <family val="1"/>
    </font>
    <font>
      <b/>
      <sz val="11"/>
      <color indexed="8"/>
      <name val="Times New Roman"/>
      <family val="1"/>
    </font>
    <font>
      <sz val="11"/>
      <color indexed="8"/>
      <name val="Times New Roman"/>
      <family val="1"/>
    </font>
    <font>
      <u val="double"/>
      <sz val="11"/>
      <color indexed="12"/>
      <name val="Times New Roman"/>
      <family val="1"/>
    </font>
    <font>
      <u val="single"/>
      <sz val="9"/>
      <color indexed="12"/>
      <name val="Arial"/>
      <family val="2"/>
    </font>
    <font>
      <u val="single"/>
      <sz val="9"/>
      <color indexed="36"/>
      <name val="Arial"/>
      <family val="2"/>
    </font>
    <font>
      <sz val="8"/>
      <color indexed="10"/>
      <name val="Arial"/>
      <family val="2"/>
    </font>
    <font>
      <sz val="8"/>
      <name val="Tahoma"/>
      <family val="2"/>
    </font>
    <font>
      <sz val="8"/>
      <color indexed="56"/>
      <name val="Arial"/>
      <family val="2"/>
    </font>
    <font>
      <sz val="10"/>
      <color indexed="12"/>
      <name val="Arial"/>
      <family val="2"/>
    </font>
    <font>
      <u val="single"/>
      <sz val="11"/>
      <color indexed="8"/>
      <name val="Times New Roman"/>
      <family val="1"/>
    </font>
    <font>
      <sz val="8"/>
      <color indexed="21"/>
      <name val="Arial"/>
      <family val="2"/>
    </font>
    <font>
      <sz val="10"/>
      <color indexed="21"/>
      <name val="Arial"/>
      <family val="2"/>
    </font>
    <font>
      <b/>
      <sz val="11"/>
      <color indexed="56"/>
      <name val="Times New Roman"/>
      <family val="1"/>
    </font>
    <font>
      <b/>
      <sz val="11"/>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color indexed="63"/>
      </top>
      <bottom style="thin"/>
    </border>
    <border>
      <left>
        <color indexed="63"/>
      </left>
      <right style="medium"/>
      <top style="double"/>
      <bottom>
        <color indexed="63"/>
      </bottom>
    </border>
    <border>
      <left>
        <color indexed="63"/>
      </left>
      <right style="medium"/>
      <top>
        <color indexed="63"/>
      </top>
      <bottom style="double"/>
    </border>
    <border>
      <left style="thin"/>
      <right style="thin"/>
      <top>
        <color indexed="63"/>
      </top>
      <bottom style="double"/>
    </border>
    <border>
      <left style="thin"/>
      <right>
        <color indexed="63"/>
      </right>
      <top style="medium"/>
      <bottom>
        <color indexed="63"/>
      </bottom>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style="double"/>
      <bottom>
        <color indexed="63"/>
      </bottom>
    </border>
    <border>
      <left style="medium"/>
      <right style="thin"/>
      <top>
        <color indexed="63"/>
      </top>
      <bottom style="double"/>
    </border>
    <border>
      <left style="thin"/>
      <right style="thin"/>
      <top style="double"/>
      <bottom>
        <color indexed="63"/>
      </bottom>
    </border>
    <border>
      <left>
        <color indexed="63"/>
      </left>
      <right>
        <color indexed="63"/>
      </right>
      <top style="double"/>
      <bottom>
        <color indexed="63"/>
      </bottom>
    </border>
    <border>
      <left>
        <color indexed="63"/>
      </left>
      <right style="thin"/>
      <top style="medium"/>
      <bottom>
        <color indexed="63"/>
      </bottom>
    </border>
    <border>
      <left>
        <color indexed="63"/>
      </left>
      <right>
        <color indexed="63"/>
      </right>
      <top style="medium"/>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double"/>
      <bottom>
        <color indexed="63"/>
      </bottom>
    </border>
    <border>
      <left style="thin"/>
      <right style="medium"/>
      <top style="double"/>
      <bottom style="medium"/>
    </border>
    <border>
      <left style="thin"/>
      <right style="medium"/>
      <top>
        <color indexed="63"/>
      </top>
      <bottom>
        <color indexed="63"/>
      </bottom>
    </border>
    <border>
      <left style="thin"/>
      <right style="medium"/>
      <top style="medium"/>
      <bottom>
        <color indexed="63"/>
      </bottom>
    </border>
    <border>
      <left style="thin"/>
      <right style="medium"/>
      <top>
        <color indexed="63"/>
      </top>
      <bottom style="double"/>
    </border>
    <border>
      <left>
        <color indexed="63"/>
      </left>
      <right>
        <color indexed="63"/>
      </right>
      <top style="mediumDashDot"/>
      <bottom>
        <color indexed="63"/>
      </bottom>
    </border>
    <border>
      <left style="medium"/>
      <right>
        <color indexed="63"/>
      </right>
      <top style="mediumDashDot"/>
      <bottom>
        <color indexed="63"/>
      </bottom>
    </border>
    <border>
      <left>
        <color indexed="63"/>
      </left>
      <right style="medium"/>
      <top style="mediumDashDot"/>
      <bottom>
        <color indexed="63"/>
      </bottom>
    </border>
    <border>
      <left style="thin"/>
      <right style="thin"/>
      <top style="mediumDashDot"/>
      <bottom>
        <color indexed="63"/>
      </bottom>
    </border>
    <border>
      <left>
        <color indexed="63"/>
      </left>
      <right style="thin"/>
      <top style="mediumDashDot"/>
      <bottom>
        <color indexed="63"/>
      </bottom>
    </border>
    <border>
      <left style="medium"/>
      <right style="medium"/>
      <top style="mediumDashDot"/>
      <bottom>
        <color indexed="63"/>
      </bottom>
    </border>
    <border>
      <left style="medium"/>
      <right style="thin"/>
      <top style="mediumDashDot"/>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70">
    <xf numFmtId="0" fontId="0" fillId="0" borderId="0" xfId="0" applyAlignment="1">
      <alignment/>
    </xf>
    <xf numFmtId="0" fontId="0" fillId="0" borderId="0" xfId="0" applyAlignment="1">
      <alignment horizontal="center"/>
    </xf>
    <xf numFmtId="41" fontId="0" fillId="0" borderId="0" xfId="0" applyNumberFormat="1" applyAlignment="1">
      <alignment/>
    </xf>
    <xf numFmtId="0" fontId="5" fillId="0" borderId="0" xfId="0" applyFont="1" applyAlignment="1" applyProtection="1">
      <alignment/>
      <protection locked="0"/>
    </xf>
    <xf numFmtId="0" fontId="5" fillId="0" borderId="0" xfId="0" applyFont="1" applyAlignment="1">
      <alignment/>
    </xf>
    <xf numFmtId="165" fontId="5" fillId="0" borderId="0" xfId="0" applyNumberFormat="1" applyFont="1" applyAlignment="1" applyProtection="1">
      <alignment/>
      <protection locked="0"/>
    </xf>
    <xf numFmtId="165" fontId="5" fillId="0" borderId="0" xfId="0" applyNumberFormat="1" applyFont="1" applyAlignment="1" applyProtection="1">
      <alignment horizontal="fill"/>
      <protection locked="0"/>
    </xf>
    <xf numFmtId="5" fontId="5" fillId="0" borderId="0" xfId="0" applyNumberFormat="1" applyFont="1" applyAlignment="1" applyProtection="1">
      <alignment horizontal="fill"/>
      <protection locked="0"/>
    </xf>
    <xf numFmtId="165" fontId="5" fillId="0" borderId="0" xfId="0" applyNumberFormat="1" applyFont="1" applyAlignment="1" applyProtection="1">
      <alignment horizontal="left"/>
      <protection locked="0"/>
    </xf>
    <xf numFmtId="5" fontId="5" fillId="0" borderId="0" xfId="0" applyNumberFormat="1" applyFont="1" applyAlignment="1" applyProtection="1">
      <alignment/>
      <protection locked="0"/>
    </xf>
    <xf numFmtId="165" fontId="5" fillId="0" borderId="0" xfId="0" applyNumberFormat="1" applyFont="1" applyAlignment="1" applyProtection="1" quotePrefix="1">
      <alignment horizontal="left"/>
      <protection locked="0"/>
    </xf>
    <xf numFmtId="0" fontId="5" fillId="0" borderId="0" xfId="0" applyFont="1" applyAlignment="1" applyProtection="1">
      <alignment horizontal="left"/>
      <protection locked="0"/>
    </xf>
    <xf numFmtId="166" fontId="5" fillId="0" borderId="0" xfId="0" applyNumberFormat="1" applyFont="1" applyAlignment="1" applyProtection="1">
      <alignment/>
      <protection locked="0"/>
    </xf>
    <xf numFmtId="7" fontId="5" fillId="0" borderId="0" xfId="0" applyNumberFormat="1" applyFont="1" applyAlignment="1" applyProtection="1">
      <alignment/>
      <protection locked="0"/>
    </xf>
    <xf numFmtId="7" fontId="5" fillId="0" borderId="0" xfId="0" applyNumberFormat="1" applyFont="1" applyAlignment="1" applyProtection="1">
      <alignment/>
      <protection/>
    </xf>
    <xf numFmtId="0" fontId="5" fillId="0" borderId="0" xfId="0" applyFont="1" applyAlignment="1" applyProtection="1">
      <alignment horizontal="fill"/>
      <protection locked="0"/>
    </xf>
    <xf numFmtId="167" fontId="5" fillId="0" borderId="0" xfId="0" applyNumberFormat="1" applyFont="1" applyAlignment="1" applyProtection="1">
      <alignment/>
      <protection locked="0"/>
    </xf>
    <xf numFmtId="0" fontId="6" fillId="0" borderId="0" xfId="0" applyFont="1" applyAlignment="1">
      <alignment/>
    </xf>
    <xf numFmtId="165" fontId="5" fillId="0" borderId="10" xfId="0" applyNumberFormat="1" applyFont="1" applyBorder="1" applyAlignment="1" applyProtection="1">
      <alignment horizontal="fill"/>
      <protection locked="0"/>
    </xf>
    <xf numFmtId="5" fontId="5" fillId="0" borderId="10" xfId="0" applyNumberFormat="1" applyFont="1" applyBorder="1" applyAlignment="1" applyProtection="1">
      <alignment horizontal="fill"/>
      <protection locked="0"/>
    </xf>
    <xf numFmtId="5" fontId="5" fillId="0" borderId="0" xfId="0" applyNumberFormat="1" applyFont="1" applyBorder="1" applyAlignment="1" applyProtection="1">
      <alignment/>
      <protection locked="0"/>
    </xf>
    <xf numFmtId="5" fontId="5" fillId="0" borderId="11" xfId="0" applyNumberFormat="1" applyFont="1" applyBorder="1" applyAlignment="1" applyProtection="1">
      <alignment/>
      <protection locked="0"/>
    </xf>
    <xf numFmtId="0" fontId="10" fillId="0" borderId="0" xfId="0" applyFont="1" applyAlignment="1">
      <alignment horizontal="center"/>
    </xf>
    <xf numFmtId="0" fontId="11" fillId="0" borderId="0" xfId="0" applyFont="1" applyAlignment="1" applyProtection="1">
      <alignment/>
      <protection locked="0"/>
    </xf>
    <xf numFmtId="0" fontId="9"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0" xfId="0" applyFont="1" applyBorder="1" applyAlignment="1">
      <alignment/>
    </xf>
    <xf numFmtId="165" fontId="5" fillId="0" borderId="0" xfId="0" applyNumberFormat="1" applyFont="1" applyBorder="1" applyAlignment="1" applyProtection="1">
      <alignment horizontal="center"/>
      <protection locked="0"/>
    </xf>
    <xf numFmtId="5" fontId="5" fillId="0" borderId="0" xfId="0" applyNumberFormat="1" applyFont="1" applyBorder="1" applyAlignment="1" applyProtection="1">
      <alignment horizontal="center"/>
      <protection locked="0"/>
    </xf>
    <xf numFmtId="0" fontId="5" fillId="0" borderId="16" xfId="0" applyFont="1" applyBorder="1" applyAlignment="1" applyProtection="1">
      <alignment/>
      <protection locked="0"/>
    </xf>
    <xf numFmtId="0" fontId="0" fillId="0" borderId="15" xfId="0" applyBorder="1" applyAlignment="1">
      <alignment/>
    </xf>
    <xf numFmtId="0" fontId="0" fillId="0" borderId="0" xfId="0" applyBorder="1" applyAlignment="1">
      <alignment/>
    </xf>
    <xf numFmtId="165" fontId="7" fillId="0" borderId="15" xfId="0" applyNumberFormat="1" applyFont="1" applyBorder="1" applyAlignment="1" applyProtection="1">
      <alignment horizontal="left"/>
      <protection locked="0"/>
    </xf>
    <xf numFmtId="165" fontId="7" fillId="0" borderId="0" xfId="0" applyNumberFormat="1" applyFont="1" applyBorder="1" applyAlignment="1" applyProtection="1">
      <alignment horizontal="left"/>
      <protection locked="0"/>
    </xf>
    <xf numFmtId="165" fontId="7" fillId="0" borderId="15" xfId="0" applyNumberFormat="1" applyFont="1" applyBorder="1" applyAlignment="1" applyProtection="1">
      <alignment/>
      <protection locked="0"/>
    </xf>
    <xf numFmtId="165" fontId="7" fillId="0" borderId="0" xfId="0" applyNumberFormat="1" applyFont="1" applyBorder="1" applyAlignment="1" applyProtection="1">
      <alignment/>
      <protection locked="0"/>
    </xf>
    <xf numFmtId="165" fontId="8" fillId="0" borderId="15" xfId="0" applyNumberFormat="1" applyFont="1" applyBorder="1" applyAlignment="1" applyProtection="1">
      <alignment/>
      <protection locked="0"/>
    </xf>
    <xf numFmtId="165" fontId="8" fillId="0" borderId="0" xfId="0" applyNumberFormat="1" applyFont="1" applyBorder="1" applyAlignment="1" applyProtection="1">
      <alignment/>
      <protection locked="0"/>
    </xf>
    <xf numFmtId="165" fontId="5" fillId="0" borderId="16" xfId="0" applyNumberFormat="1" applyFont="1" applyBorder="1" applyAlignment="1" applyProtection="1">
      <alignment horizontal="center"/>
      <protection locked="0"/>
    </xf>
    <xf numFmtId="165" fontId="8" fillId="0" borderId="15" xfId="0" applyNumberFormat="1" applyFont="1" applyBorder="1" applyAlignment="1" applyProtection="1">
      <alignment horizontal="left"/>
      <protection locked="0"/>
    </xf>
    <xf numFmtId="165" fontId="8" fillId="0" borderId="0" xfId="0" applyNumberFormat="1" applyFont="1" applyBorder="1" applyAlignment="1" applyProtection="1">
      <alignment horizontal="left"/>
      <protection locked="0"/>
    </xf>
    <xf numFmtId="165" fontId="5" fillId="0" borderId="16" xfId="0" applyNumberFormat="1" applyFont="1" applyBorder="1" applyAlignment="1" applyProtection="1">
      <alignment/>
      <protection locked="0"/>
    </xf>
    <xf numFmtId="165" fontId="5" fillId="0" borderId="17" xfId="0" applyNumberFormat="1" applyFont="1" applyBorder="1" applyAlignment="1" applyProtection="1">
      <alignment/>
      <protection locked="0"/>
    </xf>
    <xf numFmtId="165" fontId="5" fillId="0" borderId="18" xfId="0" applyNumberFormat="1" applyFont="1" applyBorder="1" applyAlignment="1" applyProtection="1">
      <alignment/>
      <protection locked="0"/>
    </xf>
    <xf numFmtId="5" fontId="5" fillId="0" borderId="18" xfId="0" applyNumberFormat="1" applyFont="1" applyBorder="1" applyAlignment="1" applyProtection="1">
      <alignment horizontal="fill"/>
      <protection locked="0"/>
    </xf>
    <xf numFmtId="0" fontId="5" fillId="0" borderId="18" xfId="0" applyFont="1" applyBorder="1" applyAlignment="1">
      <alignment/>
    </xf>
    <xf numFmtId="5" fontId="5" fillId="0" borderId="19" xfId="0" applyNumberFormat="1" applyFont="1" applyBorder="1" applyAlignment="1" applyProtection="1">
      <alignment/>
      <protection locked="0"/>
    </xf>
    <xf numFmtId="165" fontId="9" fillId="0" borderId="12" xfId="0" applyNumberFormat="1" applyFont="1" applyBorder="1" applyAlignment="1" applyProtection="1">
      <alignment/>
      <protection locked="0"/>
    </xf>
    <xf numFmtId="165" fontId="5" fillId="0" borderId="13" xfId="0" applyNumberFormat="1" applyFont="1" applyBorder="1" applyAlignment="1" applyProtection="1">
      <alignment/>
      <protection locked="0"/>
    </xf>
    <xf numFmtId="5" fontId="5" fillId="0" borderId="13" xfId="0" applyNumberFormat="1" applyFont="1" applyBorder="1" applyAlignment="1" applyProtection="1">
      <alignment horizontal="center"/>
      <protection locked="0"/>
    </xf>
    <xf numFmtId="5" fontId="5" fillId="0" borderId="13" xfId="0" applyNumberFormat="1" applyFont="1" applyBorder="1" applyAlignment="1" applyProtection="1">
      <alignment/>
      <protection locked="0"/>
    </xf>
    <xf numFmtId="0" fontId="5" fillId="0" borderId="14" xfId="0" applyFont="1" applyBorder="1" applyAlignment="1" applyProtection="1">
      <alignment/>
      <protection locked="0"/>
    </xf>
    <xf numFmtId="165" fontId="5" fillId="0" borderId="0" xfId="0" applyNumberFormat="1" applyFont="1" applyBorder="1" applyAlignment="1" applyProtection="1">
      <alignment/>
      <protection locked="0"/>
    </xf>
    <xf numFmtId="3" fontId="5" fillId="0" borderId="0" xfId="0" applyNumberFormat="1" applyFont="1" applyBorder="1" applyAlignment="1" applyProtection="1">
      <alignment/>
      <protection locked="0"/>
    </xf>
    <xf numFmtId="165" fontId="5" fillId="0" borderId="15" xfId="0" applyNumberFormat="1" applyFont="1" applyBorder="1" applyAlignment="1" applyProtection="1">
      <alignment/>
      <protection locked="0"/>
    </xf>
    <xf numFmtId="0" fontId="7" fillId="0" borderId="15" xfId="0" applyFont="1" applyBorder="1" applyAlignment="1">
      <alignment/>
    </xf>
    <xf numFmtId="0" fontId="8" fillId="0" borderId="15" xfId="0" applyFont="1" applyBorder="1" applyAlignment="1">
      <alignment/>
    </xf>
    <xf numFmtId="0" fontId="8" fillId="0" borderId="17" xfId="0" applyFont="1" applyBorder="1" applyAlignment="1">
      <alignment horizontal="right"/>
    </xf>
    <xf numFmtId="0" fontId="5" fillId="0" borderId="19" xfId="0" applyFont="1" applyBorder="1" applyAlignment="1" applyProtection="1">
      <alignment/>
      <protection locked="0"/>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1" xfId="0" applyBorder="1" applyAlignment="1">
      <alignment/>
    </xf>
    <xf numFmtId="0" fontId="0" fillId="0" borderId="25" xfId="0" applyBorder="1" applyAlignment="1">
      <alignment/>
    </xf>
    <xf numFmtId="0" fontId="0" fillId="0" borderId="10" xfId="0" applyBorder="1" applyAlignment="1">
      <alignment/>
    </xf>
    <xf numFmtId="0" fontId="0" fillId="0" borderId="25" xfId="0" applyBorder="1" applyAlignment="1">
      <alignment horizontal="center"/>
    </xf>
    <xf numFmtId="0" fontId="0" fillId="0" borderId="20" xfId="0" applyBorder="1" applyAlignment="1">
      <alignment horizontal="left"/>
    </xf>
    <xf numFmtId="0" fontId="1" fillId="0" borderId="21" xfId="0" applyFont="1" applyBorder="1" applyAlignment="1">
      <alignment horizontal="left"/>
    </xf>
    <xf numFmtId="0" fontId="0" fillId="0" borderId="26" xfId="0" applyBorder="1" applyAlignment="1">
      <alignment/>
    </xf>
    <xf numFmtId="41" fontId="0" fillId="0" borderId="0" xfId="0" applyNumberFormat="1" applyBorder="1" applyAlignment="1">
      <alignment/>
    </xf>
    <xf numFmtId="164" fontId="0" fillId="0" borderId="0" xfId="0" applyNumberFormat="1" applyBorder="1" applyAlignment="1">
      <alignment/>
    </xf>
    <xf numFmtId="41" fontId="0" fillId="0" borderId="10" xfId="0" applyNumberFormat="1" applyBorder="1" applyAlignment="1">
      <alignment/>
    </xf>
    <xf numFmtId="0" fontId="0" fillId="0" borderId="20" xfId="0" applyBorder="1" applyAlignment="1">
      <alignment/>
    </xf>
    <xf numFmtId="0" fontId="1" fillId="0" borderId="21" xfId="0" applyFont="1" applyBorder="1" applyAlignment="1">
      <alignment/>
    </xf>
    <xf numFmtId="41" fontId="0" fillId="0" borderId="21" xfId="0" applyNumberFormat="1" applyBorder="1" applyAlignment="1">
      <alignment/>
    </xf>
    <xf numFmtId="41" fontId="0" fillId="0" borderId="25" xfId="0" applyNumberFormat="1" applyBorder="1" applyAlignment="1">
      <alignment/>
    </xf>
    <xf numFmtId="0" fontId="0" fillId="0" borderId="12" xfId="0" applyBorder="1" applyAlignment="1">
      <alignment horizontal="center"/>
    </xf>
    <xf numFmtId="0" fontId="0" fillId="0" borderId="27" xfId="0" applyBorder="1" applyAlignment="1">
      <alignment horizontal="center"/>
    </xf>
    <xf numFmtId="14" fontId="4" fillId="0" borderId="21" xfId="0" applyNumberFormat="1"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4" xfId="0" applyBorder="1" applyAlignment="1">
      <alignment horizontal="center"/>
    </xf>
    <xf numFmtId="0" fontId="0" fillId="0" borderId="32" xfId="0" applyBorder="1" applyAlignment="1">
      <alignment horizontal="center"/>
    </xf>
    <xf numFmtId="0" fontId="0" fillId="0" borderId="33" xfId="0" applyBorder="1" applyAlignment="1">
      <alignment/>
    </xf>
    <xf numFmtId="0" fontId="0" fillId="0" borderId="34" xfId="0" applyBorder="1" applyAlignment="1">
      <alignment/>
    </xf>
    <xf numFmtId="0" fontId="0" fillId="0" borderId="35" xfId="0" applyBorder="1" applyAlignment="1">
      <alignment horizontal="center"/>
    </xf>
    <xf numFmtId="14" fontId="4" fillId="0" borderId="0" xfId="0" applyNumberFormat="1" applyFont="1" applyBorder="1" applyAlignment="1">
      <alignment horizontal="center"/>
    </xf>
    <xf numFmtId="0" fontId="10" fillId="0" borderId="10" xfId="0" applyFont="1" applyBorder="1" applyAlignment="1">
      <alignment/>
    </xf>
    <xf numFmtId="164" fontId="10" fillId="0" borderId="10" xfId="0" applyNumberFormat="1" applyFont="1" applyBorder="1" applyAlignment="1">
      <alignment/>
    </xf>
    <xf numFmtId="1" fontId="0" fillId="0" borderId="0" xfId="0" applyNumberFormat="1" applyAlignment="1">
      <alignment/>
    </xf>
    <xf numFmtId="0" fontId="13" fillId="0" borderId="0" xfId="0" applyFont="1" applyBorder="1" applyAlignment="1">
      <alignment/>
    </xf>
    <xf numFmtId="41" fontId="13" fillId="0" borderId="36" xfId="0" applyNumberFormat="1" applyFont="1" applyBorder="1" applyAlignment="1">
      <alignment/>
    </xf>
    <xf numFmtId="42" fontId="0" fillId="0" borderId="0" xfId="0" applyNumberFormat="1" applyBorder="1" applyAlignment="1">
      <alignment/>
    </xf>
    <xf numFmtId="42" fontId="5" fillId="0" borderId="0" xfId="0" applyNumberFormat="1" applyFont="1" applyBorder="1" applyAlignment="1" applyProtection="1">
      <alignment/>
      <protection locked="0"/>
    </xf>
    <xf numFmtId="42" fontId="5" fillId="0" borderId="18" xfId="0" applyNumberFormat="1" applyFont="1" applyBorder="1" applyAlignment="1">
      <alignment/>
    </xf>
    <xf numFmtId="42" fontId="6" fillId="0" borderId="10" xfId="0" applyNumberFormat="1" applyFont="1" applyBorder="1" applyAlignment="1">
      <alignment/>
    </xf>
    <xf numFmtId="42" fontId="5" fillId="0" borderId="0" xfId="0" applyNumberFormat="1" applyFont="1" applyBorder="1" applyAlignment="1">
      <alignment/>
    </xf>
    <xf numFmtId="168" fontId="13" fillId="0" borderId="0" xfId="0" applyNumberFormat="1" applyFont="1" applyBorder="1" applyAlignment="1" applyProtection="1">
      <alignment/>
      <protection locked="0"/>
    </xf>
    <xf numFmtId="14" fontId="14" fillId="0" borderId="0" xfId="0" applyNumberFormat="1" applyFont="1" applyAlignment="1">
      <alignment/>
    </xf>
    <xf numFmtId="1" fontId="13" fillId="0" borderId="26" xfId="0" applyNumberFormat="1" applyFont="1" applyBorder="1" applyAlignment="1">
      <alignment horizontal="center"/>
    </xf>
    <xf numFmtId="0" fontId="10" fillId="0" borderId="37" xfId="0" applyFont="1" applyBorder="1" applyAlignment="1">
      <alignment horizontal="center"/>
    </xf>
    <xf numFmtId="1" fontId="15" fillId="0" borderId="26" xfId="0" applyNumberFormat="1" applyFont="1" applyBorder="1" applyAlignment="1">
      <alignment horizontal="center"/>
    </xf>
    <xf numFmtId="0" fontId="13" fillId="0" borderId="26" xfId="0" applyFont="1" applyBorder="1" applyAlignment="1">
      <alignment horizontal="center"/>
    </xf>
    <xf numFmtId="44" fontId="10" fillId="0" borderId="38" xfId="0" applyNumberFormat="1" applyFont="1" applyBorder="1" applyAlignment="1">
      <alignment/>
    </xf>
    <xf numFmtId="0" fontId="5" fillId="0" borderId="0" xfId="0" applyFont="1" applyAlignment="1" applyProtection="1">
      <alignment horizontal="right"/>
      <protection locked="0"/>
    </xf>
    <xf numFmtId="0" fontId="18" fillId="0" borderId="0" xfId="0" applyFont="1" applyBorder="1" applyAlignment="1">
      <alignment horizontal="center"/>
    </xf>
    <xf numFmtId="0" fontId="18" fillId="0" borderId="0" xfId="0" applyFont="1" applyBorder="1" applyAlignment="1">
      <alignment/>
    </xf>
    <xf numFmtId="165" fontId="18" fillId="0" borderId="0" xfId="0" applyNumberFormat="1" applyFont="1" applyBorder="1" applyAlignment="1" applyProtection="1">
      <alignment horizontal="center"/>
      <protection locked="0"/>
    </xf>
    <xf numFmtId="0" fontId="5" fillId="0" borderId="0" xfId="0" applyFont="1" applyBorder="1" applyAlignment="1" applyProtection="1">
      <alignment/>
      <protection locked="0"/>
    </xf>
    <xf numFmtId="165" fontId="5" fillId="0" borderId="0" xfId="0" applyNumberFormat="1" applyFont="1" applyBorder="1" applyAlignment="1" applyProtection="1">
      <alignment horizontal="left"/>
      <protection locked="0"/>
    </xf>
    <xf numFmtId="37" fontId="6" fillId="0" borderId="0" xfId="0" applyNumberFormat="1" applyFont="1" applyBorder="1" applyAlignment="1">
      <alignment/>
    </xf>
    <xf numFmtId="49" fontId="5" fillId="0" borderId="0" xfId="0" applyNumberFormat="1" applyFont="1" applyBorder="1" applyAlignment="1">
      <alignment/>
    </xf>
    <xf numFmtId="37" fontId="6" fillId="0" borderId="18" xfId="0" applyNumberFormat="1" applyFont="1" applyBorder="1" applyAlignment="1">
      <alignment horizontal="right"/>
    </xf>
    <xf numFmtId="37" fontId="18" fillId="0" borderId="0" xfId="0" applyNumberFormat="1" applyFont="1" applyBorder="1" applyAlignment="1" applyProtection="1">
      <alignment/>
      <protection locked="0"/>
    </xf>
    <xf numFmtId="37" fontId="18" fillId="0" borderId="18" xfId="0" applyNumberFormat="1" applyFont="1" applyBorder="1" applyAlignment="1" applyProtection="1">
      <alignment/>
      <protection locked="0"/>
    </xf>
    <xf numFmtId="3" fontId="19" fillId="0" borderId="0" xfId="0" applyNumberFormat="1" applyFont="1" applyBorder="1" applyAlignment="1" applyProtection="1">
      <alignment/>
      <protection locked="0"/>
    </xf>
    <xf numFmtId="3" fontId="5" fillId="0" borderId="0" xfId="0" applyNumberFormat="1" applyFont="1" applyBorder="1" applyAlignment="1" applyProtection="1">
      <alignment/>
      <protection locked="0"/>
    </xf>
    <xf numFmtId="41" fontId="13" fillId="0" borderId="0" xfId="0" applyNumberFormat="1" applyFont="1" applyBorder="1" applyAlignment="1">
      <alignment/>
    </xf>
    <xf numFmtId="0" fontId="16" fillId="0" borderId="0" xfId="0" applyFont="1" applyAlignment="1" applyProtection="1">
      <alignment/>
      <protection locked="0"/>
    </xf>
    <xf numFmtId="0" fontId="5" fillId="0" borderId="0" xfId="0" applyFont="1" applyAlignment="1">
      <alignment/>
    </xf>
    <xf numFmtId="14" fontId="14" fillId="0" borderId="0" xfId="0" applyNumberFormat="1" applyFont="1" applyAlignment="1">
      <alignment/>
    </xf>
    <xf numFmtId="0" fontId="0" fillId="0" borderId="0" xfId="0" applyAlignment="1">
      <alignment/>
    </xf>
    <xf numFmtId="0" fontId="0" fillId="0" borderId="18" xfId="0" applyBorder="1" applyAlignment="1">
      <alignment/>
    </xf>
    <xf numFmtId="0" fontId="10" fillId="0" borderId="0" xfId="0" applyFont="1" applyBorder="1" applyAlignment="1">
      <alignment horizontal="center"/>
    </xf>
    <xf numFmtId="0" fontId="13" fillId="0" borderId="0" xfId="0" applyNumberFormat="1" applyFont="1" applyBorder="1" applyAlignment="1">
      <alignment horizontal="center"/>
    </xf>
    <xf numFmtId="165" fontId="16" fillId="0" borderId="0" xfId="0" applyNumberFormat="1" applyFont="1" applyBorder="1" applyAlignment="1" applyProtection="1">
      <alignment/>
      <protection locked="0"/>
    </xf>
    <xf numFmtId="0" fontId="1" fillId="0" borderId="0" xfId="0" applyFont="1" applyAlignment="1">
      <alignment/>
    </xf>
    <xf numFmtId="38" fontId="13" fillId="0" borderId="39" xfId="0" applyNumberFormat="1" applyFont="1" applyBorder="1" applyAlignment="1" applyProtection="1">
      <alignment/>
      <protection locked="0"/>
    </xf>
    <xf numFmtId="0" fontId="10" fillId="0" borderId="0" xfId="0" applyFont="1" applyBorder="1" applyAlignment="1" quotePrefix="1">
      <alignment horizontal="center"/>
    </xf>
    <xf numFmtId="0" fontId="10" fillId="0" borderId="26" xfId="0" applyFont="1" applyBorder="1" applyAlignment="1">
      <alignment horizontal="center"/>
    </xf>
    <xf numFmtId="0" fontId="10" fillId="0" borderId="40" xfId="0" applyFont="1" applyBorder="1" applyAlignment="1">
      <alignment horizontal="center"/>
    </xf>
    <xf numFmtId="0" fontId="0" fillId="0" borderId="0" xfId="0" applyBorder="1" applyAlignment="1">
      <alignment horizontal="center"/>
    </xf>
    <xf numFmtId="0" fontId="4" fillId="0" borderId="0" xfId="0" applyFont="1" applyAlignment="1">
      <alignment/>
    </xf>
    <xf numFmtId="182" fontId="13" fillId="0" borderId="0" xfId="0" applyNumberFormat="1" applyFont="1" applyBorder="1" applyAlignment="1">
      <alignment/>
    </xf>
    <xf numFmtId="38" fontId="13" fillId="0" borderId="39" xfId="0" applyNumberFormat="1" applyFont="1" applyBorder="1" applyAlignment="1" applyProtection="1">
      <alignment/>
      <protection locked="0"/>
    </xf>
    <xf numFmtId="0" fontId="10" fillId="0" borderId="10" xfId="0" applyNumberFormat="1" applyFont="1" applyBorder="1" applyAlignment="1">
      <alignment/>
    </xf>
    <xf numFmtId="4" fontId="10" fillId="0" borderId="10" xfId="0" applyNumberFormat="1" applyFont="1" applyBorder="1" applyAlignment="1">
      <alignment/>
    </xf>
    <xf numFmtId="41" fontId="10" fillId="0" borderId="10" xfId="0" applyNumberFormat="1" applyFont="1" applyBorder="1" applyAlignment="1">
      <alignment/>
    </xf>
    <xf numFmtId="0" fontId="10" fillId="0" borderId="0" xfId="0" applyNumberFormat="1" applyFont="1" applyBorder="1" applyAlignment="1">
      <alignment/>
    </xf>
    <xf numFmtId="0" fontId="10" fillId="0" borderId="0" xfId="0" applyFont="1" applyBorder="1" applyAlignment="1">
      <alignment/>
    </xf>
    <xf numFmtId="4" fontId="10" fillId="0" borderId="0" xfId="0" applyNumberFormat="1" applyFont="1" applyBorder="1" applyAlignment="1">
      <alignment/>
    </xf>
    <xf numFmtId="164" fontId="10" fillId="0" borderId="0" xfId="0" applyNumberFormat="1" applyFont="1" applyBorder="1" applyAlignment="1">
      <alignment/>
    </xf>
    <xf numFmtId="41" fontId="10" fillId="0" borderId="0" xfId="0" applyNumberFormat="1" applyFont="1" applyBorder="1" applyAlignment="1">
      <alignment/>
    </xf>
    <xf numFmtId="41" fontId="0" fillId="0" borderId="0" xfId="0" applyNumberFormat="1" applyFont="1" applyBorder="1" applyAlignment="1" applyProtection="1">
      <alignment/>
      <protection/>
    </xf>
    <xf numFmtId="164" fontId="10" fillId="0" borderId="0" xfId="0" applyNumberFormat="1" applyFont="1" applyBorder="1" applyAlignment="1" applyProtection="1">
      <alignment/>
      <protection locked="0"/>
    </xf>
    <xf numFmtId="4" fontId="10" fillId="0" borderId="21" xfId="0" applyNumberFormat="1" applyFont="1" applyBorder="1" applyAlignment="1">
      <alignment/>
    </xf>
    <xf numFmtId="164" fontId="10" fillId="0" borderId="21" xfId="0" applyNumberFormat="1" applyFont="1" applyBorder="1" applyAlignment="1">
      <alignment/>
    </xf>
    <xf numFmtId="41" fontId="10" fillId="0" borderId="21" xfId="0" applyNumberFormat="1" applyFont="1" applyBorder="1" applyAlignment="1">
      <alignment/>
    </xf>
    <xf numFmtId="0" fontId="0" fillId="0" borderId="0" xfId="0" applyNumberFormat="1" applyFont="1" applyBorder="1" applyAlignment="1">
      <alignment/>
    </xf>
    <xf numFmtId="164" fontId="10" fillId="0" borderId="25" xfId="0" applyNumberFormat="1" applyFont="1" applyBorder="1" applyAlignment="1" applyProtection="1">
      <alignment/>
      <protection locked="0"/>
    </xf>
    <xf numFmtId="164" fontId="10" fillId="0" borderId="38" xfId="0" applyNumberFormat="1" applyFont="1" applyBorder="1" applyAlignment="1" applyProtection="1">
      <alignment/>
      <protection locked="0"/>
    </xf>
    <xf numFmtId="42" fontId="0" fillId="0" borderId="41" xfId="0" applyNumberFormat="1" applyBorder="1" applyAlignment="1">
      <alignment/>
    </xf>
    <xf numFmtId="42" fontId="6" fillId="0" borderId="0" xfId="0" applyNumberFormat="1" applyFont="1" applyBorder="1" applyAlignment="1">
      <alignment/>
    </xf>
    <xf numFmtId="0" fontId="0" fillId="0" borderId="36" xfId="0" applyBorder="1" applyAlignment="1">
      <alignment horizontal="center"/>
    </xf>
    <xf numFmtId="0" fontId="0" fillId="0" borderId="38" xfId="0" applyBorder="1" applyAlignment="1">
      <alignment horizontal="center"/>
    </xf>
    <xf numFmtId="41" fontId="0" fillId="0" borderId="22" xfId="0" applyNumberFormat="1" applyBorder="1" applyAlignment="1">
      <alignment/>
    </xf>
    <xf numFmtId="42" fontId="0" fillId="0" borderId="23" xfId="0" applyNumberFormat="1" applyBorder="1" applyAlignment="1">
      <alignment/>
    </xf>
    <xf numFmtId="0" fontId="0" fillId="0" borderId="13" xfId="0" applyBorder="1" applyAlignment="1">
      <alignment horizontal="center"/>
    </xf>
    <xf numFmtId="41" fontId="13" fillId="0" borderId="23" xfId="0" applyNumberFormat="1" applyFont="1" applyBorder="1" applyAlignment="1">
      <alignment/>
    </xf>
    <xf numFmtId="42" fontId="0" fillId="0" borderId="36" xfId="0" applyNumberFormat="1" applyBorder="1" applyAlignment="1">
      <alignment/>
    </xf>
    <xf numFmtId="4" fontId="10" fillId="0" borderId="38" xfId="0" applyNumberFormat="1" applyFont="1" applyBorder="1" applyAlignment="1">
      <alignment/>
    </xf>
    <xf numFmtId="4" fontId="10" fillId="0" borderId="25" xfId="0" applyNumberFormat="1" applyFont="1" applyBorder="1" applyAlignment="1">
      <alignment/>
    </xf>
    <xf numFmtId="41" fontId="0" fillId="0" borderId="42" xfId="0" applyNumberFormat="1" applyBorder="1" applyAlignment="1">
      <alignment/>
    </xf>
    <xf numFmtId="0" fontId="0" fillId="0" borderId="39" xfId="0" applyBorder="1" applyAlignment="1">
      <alignment horizontal="center"/>
    </xf>
    <xf numFmtId="41" fontId="0" fillId="0" borderId="39" xfId="0" applyNumberFormat="1" applyBorder="1" applyAlignment="1">
      <alignment/>
    </xf>
    <xf numFmtId="41" fontId="0" fillId="0" borderId="35" xfId="0" applyNumberFormat="1" applyBorder="1" applyAlignment="1">
      <alignment/>
    </xf>
    <xf numFmtId="42" fontId="0" fillId="0" borderId="39" xfId="0" applyNumberFormat="1" applyBorder="1" applyAlignment="1">
      <alignment/>
    </xf>
    <xf numFmtId="41" fontId="10" fillId="0" borderId="30" xfId="0" applyNumberFormat="1" applyFont="1" applyBorder="1" applyAlignment="1" applyProtection="1">
      <alignment/>
      <protection locked="0"/>
    </xf>
    <xf numFmtId="41" fontId="0" fillId="0" borderId="43" xfId="0" applyNumberFormat="1" applyBorder="1" applyAlignment="1">
      <alignment/>
    </xf>
    <xf numFmtId="38" fontId="13" fillId="0" borderId="36" xfId="0" applyNumberFormat="1" applyFont="1" applyBorder="1" applyAlignment="1" applyProtection="1">
      <alignment/>
      <protection locked="0"/>
    </xf>
    <xf numFmtId="41" fontId="13" fillId="0" borderId="36" xfId="0" applyNumberFormat="1" applyFont="1" applyBorder="1" applyAlignment="1">
      <alignment/>
    </xf>
    <xf numFmtId="0" fontId="0" fillId="0" borderId="33" xfId="0" applyBorder="1" applyAlignment="1">
      <alignment horizontal="center"/>
    </xf>
    <xf numFmtId="44" fontId="10" fillId="0" borderId="24" xfId="0" applyNumberFormat="1" applyFont="1" applyBorder="1" applyAlignment="1">
      <alignment/>
    </xf>
    <xf numFmtId="41" fontId="10" fillId="0" borderId="24" xfId="0" applyNumberFormat="1" applyFont="1" applyBorder="1" applyAlignment="1">
      <alignment/>
    </xf>
    <xf numFmtId="41" fontId="10" fillId="0" borderId="22" xfId="0" applyNumberFormat="1" applyFont="1" applyBorder="1" applyAlignment="1">
      <alignment/>
    </xf>
    <xf numFmtId="0" fontId="0" fillId="0" borderId="44" xfId="0" applyBorder="1" applyAlignment="1">
      <alignment horizontal="center"/>
    </xf>
    <xf numFmtId="0" fontId="0" fillId="0" borderId="45" xfId="0" applyBorder="1" applyAlignment="1">
      <alignment horizontal="center"/>
    </xf>
    <xf numFmtId="0" fontId="12" fillId="33" borderId="46" xfId="0" applyFont="1" applyFill="1" applyBorder="1" applyAlignment="1">
      <alignment horizontal="center"/>
    </xf>
    <xf numFmtId="0" fontId="12" fillId="33" borderId="47" xfId="0" applyFont="1" applyFill="1" applyBorder="1" applyAlignment="1">
      <alignment horizontal="center"/>
    </xf>
    <xf numFmtId="0" fontId="12" fillId="33" borderId="29" xfId="0" applyFont="1" applyFill="1"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41" fontId="13" fillId="0" borderId="47" xfId="0" applyNumberFormat="1" applyFont="1" applyBorder="1" applyAlignment="1">
      <alignment/>
    </xf>
    <xf numFmtId="41" fontId="0" fillId="0" borderId="47" xfId="0" applyNumberFormat="1" applyBorder="1" applyAlignment="1">
      <alignment/>
    </xf>
    <xf numFmtId="41" fontId="0" fillId="0" borderId="46" xfId="0" applyNumberFormat="1" applyBorder="1" applyAlignment="1">
      <alignment/>
    </xf>
    <xf numFmtId="42" fontId="0" fillId="0" borderId="48" xfId="0" applyNumberFormat="1" applyBorder="1" applyAlignment="1">
      <alignment/>
    </xf>
    <xf numFmtId="42" fontId="0" fillId="0" borderId="47" xfId="0" applyNumberFormat="1" applyBorder="1" applyAlignment="1">
      <alignment/>
    </xf>
    <xf numFmtId="4" fontId="10" fillId="0" borderId="29" xfId="0" applyNumberFormat="1" applyFont="1" applyBorder="1" applyAlignment="1">
      <alignment/>
    </xf>
    <xf numFmtId="41" fontId="0" fillId="0" borderId="49" xfId="0" applyNumberFormat="1" applyBorder="1" applyAlignment="1">
      <alignment/>
    </xf>
    <xf numFmtId="37" fontId="5" fillId="0" borderId="0" xfId="0" applyNumberFormat="1" applyFont="1" applyBorder="1" applyAlignment="1" applyProtection="1">
      <alignment/>
      <protection locked="0"/>
    </xf>
    <xf numFmtId="42" fontId="0" fillId="0" borderId="50" xfId="0" applyNumberFormat="1" applyBorder="1" applyAlignment="1">
      <alignment/>
    </xf>
    <xf numFmtId="42" fontId="5" fillId="0" borderId="51" xfId="0" applyNumberFormat="1" applyFont="1" applyBorder="1" applyAlignment="1" applyProtection="1">
      <alignment/>
      <protection locked="0"/>
    </xf>
    <xf numFmtId="42" fontId="0" fillId="0" borderId="16" xfId="0" applyNumberFormat="1" applyBorder="1" applyAlignment="1">
      <alignment/>
    </xf>
    <xf numFmtId="41" fontId="13" fillId="0" borderId="16" xfId="0" applyNumberFormat="1" applyFont="1" applyBorder="1" applyAlignment="1">
      <alignment/>
    </xf>
    <xf numFmtId="168" fontId="13" fillId="0" borderId="16" xfId="0" applyNumberFormat="1" applyFont="1" applyBorder="1" applyAlignment="1" applyProtection="1">
      <alignment/>
      <protection locked="0"/>
    </xf>
    <xf numFmtId="164" fontId="10" fillId="0" borderId="33" xfId="0" applyNumberFormat="1" applyFont="1" applyBorder="1" applyAlignment="1">
      <alignment/>
    </xf>
    <xf numFmtId="164" fontId="0" fillId="0" borderId="16" xfId="0" applyNumberFormat="1" applyBorder="1" applyAlignment="1">
      <alignment/>
    </xf>
    <xf numFmtId="164" fontId="0" fillId="0" borderId="52" xfId="0" applyNumberFormat="1" applyBorder="1" applyAlignment="1">
      <alignment/>
    </xf>
    <xf numFmtId="4" fontId="10" fillId="0" borderId="52" xfId="0" applyNumberFormat="1" applyFont="1" applyBorder="1" applyAlignment="1">
      <alignment/>
    </xf>
    <xf numFmtId="44" fontId="10" fillId="0" borderId="30" xfId="0" applyNumberFormat="1" applyFont="1" applyBorder="1" applyAlignment="1">
      <alignment/>
    </xf>
    <xf numFmtId="41" fontId="0" fillId="0" borderId="35" xfId="0" applyNumberFormat="1" applyFont="1" applyBorder="1" applyAlignment="1">
      <alignment/>
    </xf>
    <xf numFmtId="4" fontId="10" fillId="0" borderId="35" xfId="0" applyNumberFormat="1" applyFont="1" applyBorder="1" applyAlignment="1">
      <alignment/>
    </xf>
    <xf numFmtId="44" fontId="10" fillId="0" borderId="29" xfId="0" applyNumberFormat="1" applyFont="1" applyBorder="1" applyAlignment="1">
      <alignment/>
    </xf>
    <xf numFmtId="41" fontId="0" fillId="0" borderId="46" xfId="0" applyNumberFormat="1" applyFont="1" applyBorder="1" applyAlignment="1" applyProtection="1">
      <alignment/>
      <protection/>
    </xf>
    <xf numFmtId="41" fontId="0" fillId="0" borderId="29" xfId="0" applyNumberFormat="1" applyFont="1" applyBorder="1" applyAlignment="1" applyProtection="1">
      <alignment/>
      <protection/>
    </xf>
    <xf numFmtId="164" fontId="13" fillId="0" borderId="16" xfId="0" applyNumberFormat="1" applyFont="1" applyBorder="1" applyAlignment="1" applyProtection="1">
      <alignment/>
      <protection locked="0"/>
    </xf>
    <xf numFmtId="164" fontId="10" fillId="0" borderId="52" xfId="0" applyNumberFormat="1" applyFont="1" applyBorder="1" applyAlignment="1">
      <alignment/>
    </xf>
    <xf numFmtId="41" fontId="0" fillId="0" borderId="16" xfId="0" applyNumberFormat="1" applyBorder="1" applyAlignment="1">
      <alignment/>
    </xf>
    <xf numFmtId="0" fontId="13" fillId="0" borderId="36" xfId="0" applyFont="1" applyBorder="1" applyAlignment="1">
      <alignment/>
    </xf>
    <xf numFmtId="0" fontId="0" fillId="0" borderId="52" xfId="0" applyBorder="1" applyAlignment="1">
      <alignment/>
    </xf>
    <xf numFmtId="1" fontId="13" fillId="0" borderId="37" xfId="0" applyNumberFormat="1" applyFont="1" applyBorder="1" applyAlignment="1">
      <alignment horizontal="center"/>
    </xf>
    <xf numFmtId="42" fontId="0" fillId="0" borderId="33" xfId="0" applyNumberFormat="1" applyBorder="1" applyAlignment="1">
      <alignment/>
    </xf>
    <xf numFmtId="42" fontId="0" fillId="0" borderId="30" xfId="0" applyNumberFormat="1" applyBorder="1" applyAlignment="1">
      <alignment/>
    </xf>
    <xf numFmtId="42" fontId="0" fillId="0" borderId="38" xfId="0" applyNumberFormat="1" applyBorder="1" applyAlignment="1">
      <alignment/>
    </xf>
    <xf numFmtId="42" fontId="0" fillId="0" borderId="10" xfId="0" applyNumberFormat="1" applyBorder="1" applyAlignment="1">
      <alignment/>
    </xf>
    <xf numFmtId="42" fontId="0" fillId="0" borderId="24" xfId="0" applyNumberFormat="1" applyBorder="1" applyAlignment="1">
      <alignment/>
    </xf>
    <xf numFmtId="0" fontId="10" fillId="0" borderId="21" xfId="0" applyFont="1" applyBorder="1" applyAlignment="1">
      <alignment horizontal="right"/>
    </xf>
    <xf numFmtId="0" fontId="1" fillId="0" borderId="20" xfId="0" applyFont="1" applyBorder="1" applyAlignment="1">
      <alignment/>
    </xf>
    <xf numFmtId="0" fontId="1" fillId="0" borderId="26" xfId="0" applyFont="1" applyBorder="1" applyAlignment="1">
      <alignment/>
    </xf>
    <xf numFmtId="0" fontId="13" fillId="0" borderId="0" xfId="0" applyFont="1" applyBorder="1" applyAlignment="1">
      <alignment/>
    </xf>
    <xf numFmtId="1" fontId="10" fillId="0" borderId="37" xfId="0" applyNumberFormat="1" applyFont="1" applyBorder="1" applyAlignment="1">
      <alignment/>
    </xf>
    <xf numFmtId="1" fontId="10" fillId="0" borderId="26" xfId="0" applyNumberFormat="1" applyFont="1" applyBorder="1" applyAlignment="1">
      <alignment/>
    </xf>
    <xf numFmtId="0" fontId="10" fillId="0" borderId="21" xfId="0" applyFont="1" applyBorder="1" applyAlignment="1">
      <alignment/>
    </xf>
    <xf numFmtId="4" fontId="10" fillId="0" borderId="53" xfId="0" applyNumberFormat="1" applyFont="1" applyBorder="1" applyAlignment="1">
      <alignment/>
    </xf>
    <xf numFmtId="41" fontId="10" fillId="0" borderId="0" xfId="0" applyNumberFormat="1" applyFont="1" applyBorder="1" applyAlignment="1" applyProtection="1">
      <alignment/>
      <protection locked="0"/>
    </xf>
    <xf numFmtId="41" fontId="10" fillId="0" borderId="53" xfId="0" applyNumberFormat="1" applyFont="1" applyBorder="1" applyAlignment="1">
      <alignment/>
    </xf>
    <xf numFmtId="0" fontId="0" fillId="0" borderId="15" xfId="0" applyBorder="1" applyAlignment="1">
      <alignment horizontal="center"/>
    </xf>
    <xf numFmtId="42" fontId="0" fillId="0" borderId="29" xfId="0" applyNumberFormat="1" applyBorder="1" applyAlignment="1">
      <alignment/>
    </xf>
    <xf numFmtId="168" fontId="13" fillId="0" borderId="33" xfId="0" applyNumberFormat="1" applyFont="1" applyBorder="1" applyAlignment="1" applyProtection="1">
      <alignment/>
      <protection locked="0"/>
    </xf>
    <xf numFmtId="0" fontId="13" fillId="0" borderId="26" xfId="0" applyNumberFormat="1" applyFont="1" applyBorder="1" applyAlignment="1">
      <alignment horizontal="center"/>
    </xf>
    <xf numFmtId="38" fontId="0" fillId="0" borderId="35" xfId="0" applyNumberFormat="1" applyBorder="1" applyAlignment="1">
      <alignment/>
    </xf>
    <xf numFmtId="38" fontId="22" fillId="0" borderId="25" xfId="0" applyNumberFormat="1" applyFont="1" applyBorder="1" applyAlignment="1" applyProtection="1">
      <alignment horizontal="left"/>
      <protection locked="0"/>
    </xf>
    <xf numFmtId="0" fontId="0" fillId="0" borderId="37" xfId="0" applyBorder="1" applyAlignment="1">
      <alignment/>
    </xf>
    <xf numFmtId="42" fontId="0" fillId="0" borderId="54" xfId="0" applyNumberFormat="1" applyBorder="1" applyAlignment="1">
      <alignment/>
    </xf>
    <xf numFmtId="42" fontId="0" fillId="0" borderId="55" xfId="0" applyNumberFormat="1" applyBorder="1" applyAlignment="1">
      <alignment/>
    </xf>
    <xf numFmtId="0" fontId="0" fillId="0" borderId="38" xfId="0" applyBorder="1" applyAlignment="1">
      <alignment/>
    </xf>
    <xf numFmtId="42" fontId="6" fillId="0" borderId="0" xfId="0" applyNumberFormat="1" applyFont="1" applyBorder="1" applyAlignment="1" applyProtection="1">
      <alignment/>
      <protection locked="0"/>
    </xf>
    <xf numFmtId="37" fontId="6" fillId="0" borderId="10" xfId="0" applyNumberFormat="1" applyFont="1" applyBorder="1" applyAlignment="1">
      <alignment/>
    </xf>
    <xf numFmtId="3" fontId="0" fillId="0" borderId="0" xfId="0" applyNumberFormat="1" applyAlignment="1">
      <alignment/>
    </xf>
    <xf numFmtId="0" fontId="10" fillId="0" borderId="53" xfId="0" applyFont="1" applyBorder="1" applyAlignment="1">
      <alignment/>
    </xf>
    <xf numFmtId="41" fontId="10" fillId="0" borderId="53" xfId="0" applyNumberFormat="1" applyFont="1" applyBorder="1" applyAlignment="1" applyProtection="1">
      <alignment/>
      <protection locked="0"/>
    </xf>
    <xf numFmtId="164" fontId="10" fillId="0" borderId="53" xfId="0" applyNumberFormat="1" applyFont="1" applyBorder="1" applyAlignment="1">
      <alignment/>
    </xf>
    <xf numFmtId="41" fontId="0" fillId="0" borderId="53" xfId="0" applyNumberFormat="1" applyFont="1" applyBorder="1" applyAlignment="1" applyProtection="1">
      <alignment/>
      <protection/>
    </xf>
    <xf numFmtId="0" fontId="13" fillId="0" borderId="36" xfId="0" applyFont="1" applyBorder="1" applyAlignment="1">
      <alignment/>
    </xf>
    <xf numFmtId="42" fontId="0" fillId="0" borderId="56" xfId="0" applyNumberFormat="1" applyBorder="1" applyAlignment="1">
      <alignment/>
    </xf>
    <xf numFmtId="4" fontId="10" fillId="0" borderId="34" xfId="0" applyNumberFormat="1" applyFont="1" applyBorder="1" applyAlignment="1">
      <alignment/>
    </xf>
    <xf numFmtId="42" fontId="13" fillId="0" borderId="57" xfId="0" applyNumberFormat="1" applyFont="1" applyBorder="1" applyAlignment="1">
      <alignment/>
    </xf>
    <xf numFmtId="41" fontId="0" fillId="0" borderId="58" xfId="0" applyNumberFormat="1" applyBorder="1" applyAlignment="1">
      <alignment/>
    </xf>
    <xf numFmtId="41" fontId="0" fillId="0" borderId="59" xfId="0" applyNumberFormat="1" applyBorder="1" applyAlignment="1">
      <alignment/>
    </xf>
    <xf numFmtId="42" fontId="0" fillId="0" borderId="31" xfId="0" applyNumberFormat="1" applyBorder="1" applyAlignment="1">
      <alignment/>
    </xf>
    <xf numFmtId="0" fontId="0" fillId="0" borderId="59" xfId="0" applyBorder="1" applyAlignment="1">
      <alignment/>
    </xf>
    <xf numFmtId="37" fontId="13" fillId="0" borderId="58" xfId="0" applyNumberFormat="1" applyFont="1" applyBorder="1" applyAlignment="1">
      <alignment/>
    </xf>
    <xf numFmtId="37" fontId="13" fillId="0" borderId="60" xfId="0" applyNumberFormat="1" applyFont="1" applyBorder="1" applyAlignment="1">
      <alignment/>
    </xf>
    <xf numFmtId="0" fontId="0" fillId="0" borderId="0" xfId="0" applyBorder="1" applyAlignment="1">
      <alignment horizontal="left"/>
    </xf>
    <xf numFmtId="0" fontId="24" fillId="0" borderId="26" xfId="0" applyFont="1" applyBorder="1" applyAlignment="1">
      <alignment horizontal="center"/>
    </xf>
    <xf numFmtId="0" fontId="24" fillId="0" borderId="26" xfId="0" applyFont="1" applyBorder="1" applyAlignment="1" quotePrefix="1">
      <alignment horizontal="center"/>
    </xf>
    <xf numFmtId="8" fontId="6" fillId="0" borderId="0" xfId="0" applyNumberFormat="1" applyFont="1" applyAlignment="1">
      <alignment horizontal="left"/>
    </xf>
    <xf numFmtId="3" fontId="0" fillId="0" borderId="0" xfId="0" applyNumberFormat="1" applyBorder="1" applyAlignment="1">
      <alignment/>
    </xf>
    <xf numFmtId="3" fontId="0" fillId="0" borderId="0" xfId="0" applyNumberFormat="1" applyFill="1" applyBorder="1" applyAlignment="1">
      <alignment/>
    </xf>
    <xf numFmtId="37" fontId="6" fillId="0" borderId="0" xfId="0" applyNumberFormat="1" applyFont="1" applyBorder="1" applyAlignment="1" applyProtection="1">
      <alignment/>
      <protection locked="0"/>
    </xf>
    <xf numFmtId="37" fontId="6" fillId="0" borderId="0" xfId="0" applyNumberFormat="1" applyFont="1" applyBorder="1" applyAlignment="1">
      <alignment horizontal="right"/>
    </xf>
    <xf numFmtId="3" fontId="5" fillId="0" borderId="0" xfId="0" applyNumberFormat="1" applyFont="1" applyAlignment="1" applyProtection="1">
      <alignment/>
      <protection locked="0"/>
    </xf>
    <xf numFmtId="3" fontId="25" fillId="0" borderId="0" xfId="0" applyNumberFormat="1" applyFont="1" applyAlignment="1">
      <alignment/>
    </xf>
    <xf numFmtId="3" fontId="4" fillId="0" borderId="0" xfId="0" applyNumberFormat="1" applyFont="1" applyAlignment="1">
      <alignment/>
    </xf>
    <xf numFmtId="165" fontId="26" fillId="0" borderId="0" xfId="0" applyNumberFormat="1" applyFont="1" applyBorder="1" applyAlignment="1" applyProtection="1">
      <alignment/>
      <protection locked="0"/>
    </xf>
    <xf numFmtId="37" fontId="6" fillId="0" borderId="18" xfId="0" applyNumberFormat="1" applyFont="1" applyBorder="1" applyAlignment="1" applyProtection="1">
      <alignment/>
      <protection locked="0"/>
    </xf>
    <xf numFmtId="3" fontId="5" fillId="0" borderId="51" xfId="0" applyNumberFormat="1" applyFont="1" applyBorder="1" applyAlignment="1" applyProtection="1">
      <alignment/>
      <protection locked="0"/>
    </xf>
    <xf numFmtId="37" fontId="5" fillId="0" borderId="51" xfId="0" applyNumberFormat="1" applyFont="1" applyBorder="1" applyAlignment="1" applyProtection="1">
      <alignment/>
      <protection locked="0"/>
    </xf>
    <xf numFmtId="186" fontId="0" fillId="0" borderId="0" xfId="0" applyNumberFormat="1" applyAlignment="1">
      <alignment/>
    </xf>
    <xf numFmtId="37" fontId="13" fillId="0" borderId="23" xfId="0" applyNumberFormat="1" applyFont="1" applyBorder="1" applyAlignment="1">
      <alignment/>
    </xf>
    <xf numFmtId="41" fontId="13" fillId="0" borderId="47" xfId="0" applyNumberFormat="1" applyFont="1" applyBorder="1" applyAlignment="1">
      <alignment/>
    </xf>
    <xf numFmtId="41" fontId="13" fillId="0" borderId="23" xfId="0" applyNumberFormat="1" applyFont="1" applyBorder="1" applyAlignment="1">
      <alignment/>
    </xf>
    <xf numFmtId="182" fontId="13" fillId="0" borderId="0" xfId="0" applyNumberFormat="1" applyFont="1" applyBorder="1" applyAlignment="1">
      <alignment/>
    </xf>
    <xf numFmtId="0" fontId="0" fillId="0" borderId="26" xfId="0"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left"/>
    </xf>
    <xf numFmtId="41" fontId="22" fillId="0" borderId="36" xfId="0" applyNumberFormat="1" applyFont="1" applyBorder="1" applyAlignment="1">
      <alignment/>
    </xf>
    <xf numFmtId="3" fontId="10" fillId="0" borderId="36" xfId="0" applyNumberFormat="1" applyFont="1" applyBorder="1" applyAlignment="1">
      <alignment horizontal="right"/>
    </xf>
    <xf numFmtId="3" fontId="10" fillId="0" borderId="16" xfId="0" applyNumberFormat="1" applyFont="1" applyBorder="1" applyAlignment="1">
      <alignment horizontal="right"/>
    </xf>
    <xf numFmtId="38" fontId="10" fillId="0" borderId="39" xfId="0" applyNumberFormat="1" applyFont="1" applyBorder="1" applyAlignment="1">
      <alignment horizontal="right"/>
    </xf>
    <xf numFmtId="0" fontId="0" fillId="0" borderId="0" xfId="0" applyFont="1" applyBorder="1" applyAlignment="1">
      <alignment horizontal="center"/>
    </xf>
    <xf numFmtId="38" fontId="13" fillId="0" borderId="36" xfId="0" applyNumberFormat="1" applyFont="1" applyBorder="1" applyAlignment="1" applyProtection="1">
      <alignment horizontal="left"/>
      <protection locked="0"/>
    </xf>
    <xf numFmtId="0" fontId="13" fillId="0" borderId="38" xfId="0" applyNumberFormat="1" applyFont="1" applyBorder="1" applyAlignment="1">
      <alignment/>
    </xf>
    <xf numFmtId="41" fontId="25" fillId="0" borderId="0" xfId="0" applyNumberFormat="1" applyFont="1" applyBorder="1" applyAlignment="1">
      <alignment/>
    </xf>
    <xf numFmtId="41" fontId="25" fillId="0" borderId="25" xfId="0" applyNumberFormat="1" applyFont="1" applyBorder="1" applyAlignment="1">
      <alignment/>
    </xf>
    <xf numFmtId="0" fontId="13" fillId="0" borderId="0" xfId="0" applyFont="1" applyAlignment="1">
      <alignment horizontal="center"/>
    </xf>
    <xf numFmtId="0" fontId="25" fillId="0" borderId="26"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left"/>
    </xf>
    <xf numFmtId="38" fontId="13" fillId="0" borderId="39" xfId="0" applyNumberFormat="1" applyFont="1" applyBorder="1" applyAlignment="1">
      <alignment horizontal="right"/>
    </xf>
    <xf numFmtId="0" fontId="25" fillId="0" borderId="0" xfId="0" applyFont="1" applyAlignment="1">
      <alignment/>
    </xf>
    <xf numFmtId="0" fontId="27" fillId="0" borderId="61" xfId="0" applyFont="1" applyBorder="1" applyAlignment="1">
      <alignment horizontal="center"/>
    </xf>
    <xf numFmtId="1" fontId="27" fillId="0" borderId="62" xfId="0" applyNumberFormat="1" applyFont="1" applyBorder="1" applyAlignment="1">
      <alignment horizontal="center"/>
    </xf>
    <xf numFmtId="0" fontId="27" fillId="0" borderId="61" xfId="0" applyNumberFormat="1" applyFont="1" applyBorder="1" applyAlignment="1">
      <alignment horizontal="center"/>
    </xf>
    <xf numFmtId="0" fontId="27" fillId="0" borderId="61" xfId="0" applyFont="1" applyBorder="1" applyAlignment="1">
      <alignment/>
    </xf>
    <xf numFmtId="0" fontId="27" fillId="0" borderId="63" xfId="0" applyFont="1" applyBorder="1" applyAlignment="1">
      <alignment/>
    </xf>
    <xf numFmtId="38" fontId="27" fillId="0" borderId="64" xfId="0" applyNumberFormat="1" applyFont="1" applyBorder="1" applyAlignment="1" applyProtection="1">
      <alignment/>
      <protection locked="0"/>
    </xf>
    <xf numFmtId="182" fontId="27" fillId="0" borderId="61" xfId="0" applyNumberFormat="1" applyFont="1" applyBorder="1" applyAlignment="1">
      <alignment/>
    </xf>
    <xf numFmtId="168" fontId="27" fillId="0" borderId="65" xfId="0" applyNumberFormat="1" applyFont="1" applyBorder="1" applyAlignment="1" applyProtection="1">
      <alignment/>
      <protection locked="0"/>
    </xf>
    <xf numFmtId="41" fontId="27" fillId="0" borderId="66" xfId="0" applyNumberFormat="1" applyFont="1" applyBorder="1" applyAlignment="1">
      <alignment/>
    </xf>
    <xf numFmtId="41" fontId="27" fillId="0" borderId="67" xfId="0" applyNumberFormat="1" applyFont="1" applyBorder="1" applyAlignment="1">
      <alignment/>
    </xf>
    <xf numFmtId="164" fontId="27" fillId="0" borderId="65" xfId="0" applyNumberFormat="1" applyFont="1" applyBorder="1" applyAlignment="1" applyProtection="1">
      <alignment/>
      <protection locked="0"/>
    </xf>
    <xf numFmtId="41" fontId="27" fillId="0" borderId="63" xfId="0" applyNumberFormat="1" applyFont="1" applyBorder="1" applyAlignment="1">
      <alignment/>
    </xf>
    <xf numFmtId="41" fontId="28" fillId="0" borderId="61" xfId="0" applyNumberFormat="1" applyFont="1" applyBorder="1" applyAlignment="1">
      <alignment/>
    </xf>
    <xf numFmtId="0" fontId="28" fillId="0" borderId="61" xfId="0" applyFont="1" applyBorder="1" applyAlignment="1">
      <alignment/>
    </xf>
    <xf numFmtId="0" fontId="27" fillId="0" borderId="0" xfId="0" applyFont="1" applyAlignment="1">
      <alignment horizontal="center"/>
    </xf>
    <xf numFmtId="1" fontId="27" fillId="0" borderId="26" xfId="0" applyNumberFormat="1" applyFont="1" applyBorder="1" applyAlignment="1">
      <alignment horizontal="center"/>
    </xf>
    <xf numFmtId="0" fontId="27" fillId="0" borderId="0" xfId="0" applyNumberFormat="1" applyFont="1" applyBorder="1" applyAlignment="1">
      <alignment horizontal="center"/>
    </xf>
    <xf numFmtId="0" fontId="27" fillId="0" borderId="0" xfId="0" applyFont="1" applyBorder="1" applyAlignment="1">
      <alignment/>
    </xf>
    <xf numFmtId="0" fontId="27" fillId="0" borderId="36" xfId="0" applyFont="1" applyBorder="1" applyAlignment="1">
      <alignment/>
    </xf>
    <xf numFmtId="38" fontId="27" fillId="0" borderId="39" xfId="0" applyNumberFormat="1" applyFont="1" applyBorder="1" applyAlignment="1" applyProtection="1">
      <alignment/>
      <protection locked="0"/>
    </xf>
    <xf numFmtId="182" fontId="27" fillId="0" borderId="0" xfId="0" applyNumberFormat="1" applyFont="1" applyBorder="1" applyAlignment="1">
      <alignment/>
    </xf>
    <xf numFmtId="168" fontId="27" fillId="0" borderId="16" xfId="0" applyNumberFormat="1" applyFont="1" applyBorder="1" applyAlignment="1" applyProtection="1">
      <alignment/>
      <protection locked="0"/>
    </xf>
    <xf numFmtId="41" fontId="27" fillId="0" borderId="23" xfId="0" applyNumberFormat="1" applyFont="1" applyBorder="1" applyAlignment="1">
      <alignment/>
    </xf>
    <xf numFmtId="41" fontId="27" fillId="0" borderId="47" xfId="0" applyNumberFormat="1" applyFont="1" applyBorder="1" applyAlignment="1">
      <alignment/>
    </xf>
    <xf numFmtId="164" fontId="27" fillId="0" borderId="16" xfId="0" applyNumberFormat="1" applyFont="1" applyBorder="1" applyAlignment="1" applyProtection="1">
      <alignment/>
      <protection locked="0"/>
    </xf>
    <xf numFmtId="41" fontId="27" fillId="0" borderId="36" xfId="0" applyNumberFormat="1" applyFont="1" applyBorder="1" applyAlignment="1">
      <alignment/>
    </xf>
    <xf numFmtId="41" fontId="28" fillId="0" borderId="0" xfId="0" applyNumberFormat="1" applyFont="1" applyAlignment="1">
      <alignment/>
    </xf>
    <xf numFmtId="0" fontId="28" fillId="0" borderId="0" xfId="0" applyFont="1" applyAlignment="1">
      <alignment/>
    </xf>
    <xf numFmtId="187" fontId="27" fillId="0" borderId="0" xfId="0" applyNumberFormat="1" applyFont="1" applyBorder="1" applyAlignment="1">
      <alignment/>
    </xf>
    <xf numFmtId="3" fontId="14" fillId="0" borderId="0" xfId="0" applyNumberFormat="1" applyFont="1" applyBorder="1" applyAlignment="1" applyProtection="1">
      <alignment/>
      <protection locked="0"/>
    </xf>
    <xf numFmtId="165" fontId="26" fillId="0" borderId="0" xfId="0" applyNumberFormat="1" applyFont="1" applyBorder="1" applyAlignment="1" applyProtection="1">
      <alignment horizontal="center"/>
      <protection locked="0"/>
    </xf>
    <xf numFmtId="5" fontId="26" fillId="0" borderId="0" xfId="0" applyNumberFormat="1" applyFont="1" applyBorder="1" applyAlignment="1" applyProtection="1">
      <alignment horizontal="center"/>
      <protection locked="0"/>
    </xf>
    <xf numFmtId="165" fontId="29" fillId="0" borderId="0" xfId="0" applyNumberFormat="1" applyFont="1" applyBorder="1" applyAlignment="1" applyProtection="1">
      <alignment/>
      <protection locked="0"/>
    </xf>
    <xf numFmtId="0" fontId="30" fillId="0" borderId="0" xfId="0" applyFont="1" applyAlignment="1" applyProtection="1">
      <alignment/>
      <protection locked="0"/>
    </xf>
    <xf numFmtId="0" fontId="6" fillId="0" borderId="0" xfId="0" applyFont="1" applyAlignment="1">
      <alignment horizontal="right"/>
    </xf>
    <xf numFmtId="0" fontId="0" fillId="0" borderId="0" xfId="0" applyAlignment="1">
      <alignment horizontal="right"/>
    </xf>
    <xf numFmtId="0" fontId="17" fillId="0" borderId="0" xfId="0" applyFont="1" applyBorder="1" applyAlignment="1">
      <alignment horizontal="center"/>
    </xf>
    <xf numFmtId="49" fontId="11" fillId="0" borderId="0" xfId="0" applyNumberFormat="1" applyFont="1" applyBorder="1" applyAlignment="1">
      <alignment/>
    </xf>
    <xf numFmtId="49" fontId="11" fillId="0" borderId="0" xfId="0" applyNumberFormat="1" applyFont="1" applyAlignment="1">
      <alignment/>
    </xf>
    <xf numFmtId="0" fontId="22" fillId="0" borderId="0" xfId="0" applyFont="1" applyAlignment="1">
      <alignment horizontal="center"/>
    </xf>
    <xf numFmtId="1" fontId="22" fillId="0" borderId="26" xfId="0" applyNumberFormat="1" applyFont="1" applyBorder="1" applyAlignment="1">
      <alignment horizontal="center"/>
    </xf>
    <xf numFmtId="0" fontId="22" fillId="0" borderId="0" xfId="0" applyNumberFormat="1" applyFont="1" applyBorder="1" applyAlignment="1">
      <alignment horizontal="center"/>
    </xf>
    <xf numFmtId="0" fontId="22" fillId="0" borderId="0" xfId="0" applyFont="1" applyBorder="1" applyAlignment="1">
      <alignment/>
    </xf>
    <xf numFmtId="38" fontId="22" fillId="0" borderId="39" xfId="0" applyNumberFormat="1" applyFont="1" applyBorder="1" applyAlignment="1" applyProtection="1">
      <alignment/>
      <protection locked="0"/>
    </xf>
    <xf numFmtId="182" fontId="22" fillId="0" borderId="0" xfId="0" applyNumberFormat="1" applyFont="1" applyBorder="1" applyAlignment="1">
      <alignment/>
    </xf>
    <xf numFmtId="168" fontId="22" fillId="0" borderId="16" xfId="0" applyNumberFormat="1" applyFont="1" applyBorder="1" applyAlignment="1" applyProtection="1">
      <alignment/>
      <protection locked="0"/>
    </xf>
    <xf numFmtId="41" fontId="22" fillId="0" borderId="0" xfId="0" applyNumberFormat="1" applyFont="1" applyBorder="1" applyAlignment="1">
      <alignment/>
    </xf>
    <xf numFmtId="187" fontId="22" fillId="0" borderId="0" xfId="0" applyNumberFormat="1" applyFont="1" applyBorder="1" applyAlignment="1">
      <alignment/>
    </xf>
    <xf numFmtId="164" fontId="22" fillId="0" borderId="16" xfId="0" applyNumberFormat="1" applyFont="1" applyBorder="1" applyAlignment="1" applyProtection="1">
      <alignment/>
      <protection locked="0"/>
    </xf>
    <xf numFmtId="41" fontId="4" fillId="0" borderId="0" xfId="0" applyNumberFormat="1" applyFont="1" applyAlignment="1">
      <alignment/>
    </xf>
    <xf numFmtId="0" fontId="4" fillId="0" borderId="0" xfId="0" applyFont="1" applyAlignment="1">
      <alignment/>
    </xf>
    <xf numFmtId="2" fontId="13" fillId="0" borderId="16" xfId="0" applyNumberFormat="1" applyFont="1" applyBorder="1" applyAlignment="1">
      <alignment horizontal="right"/>
    </xf>
    <xf numFmtId="2" fontId="13" fillId="0" borderId="16" xfId="0" applyNumberFormat="1" applyFont="1" applyBorder="1" applyAlignment="1">
      <alignment/>
    </xf>
    <xf numFmtId="2" fontId="27" fillId="0" borderId="65" xfId="0" applyNumberFormat="1" applyFont="1" applyBorder="1" applyAlignment="1">
      <alignment/>
    </xf>
    <xf numFmtId="2" fontId="27" fillId="0" borderId="16" xfId="0" applyNumberFormat="1" applyFont="1" applyBorder="1" applyAlignment="1">
      <alignment/>
    </xf>
    <xf numFmtId="2" fontId="22" fillId="0" borderId="16" xfId="0" applyNumberFormat="1" applyFont="1" applyBorder="1" applyAlignment="1">
      <alignment/>
    </xf>
    <xf numFmtId="2" fontId="0" fillId="0" borderId="48" xfId="0" applyNumberFormat="1" applyBorder="1" applyAlignment="1">
      <alignment/>
    </xf>
    <xf numFmtId="2" fontId="13" fillId="0" borderId="36" xfId="0" applyNumberFormat="1" applyFont="1" applyBorder="1" applyAlignment="1">
      <alignment horizontal="right"/>
    </xf>
    <xf numFmtId="2" fontId="0" fillId="0" borderId="50" xfId="0" applyNumberFormat="1" applyBorder="1" applyAlignment="1">
      <alignment/>
    </xf>
    <xf numFmtId="2" fontId="13" fillId="0" borderId="0" xfId="0" applyNumberFormat="1" applyFont="1" applyBorder="1" applyAlignment="1">
      <alignment horizontal="right"/>
    </xf>
    <xf numFmtId="2" fontId="13" fillId="0" borderId="36" xfId="0" applyNumberFormat="1" applyFont="1" applyBorder="1" applyAlignment="1" applyProtection="1">
      <alignment horizontal="right"/>
      <protection locked="0"/>
    </xf>
    <xf numFmtId="2" fontId="13" fillId="0" borderId="39" xfId="0" applyNumberFormat="1" applyFont="1" applyBorder="1" applyAlignment="1" applyProtection="1">
      <alignment/>
      <protection locked="0"/>
    </xf>
    <xf numFmtId="2" fontId="13" fillId="0" borderId="36" xfId="0" applyNumberFormat="1" applyFont="1" applyBorder="1" applyAlignment="1" applyProtection="1">
      <alignment/>
      <protection locked="0"/>
    </xf>
    <xf numFmtId="2" fontId="27" fillId="0" borderId="64" xfId="0" applyNumberFormat="1" applyFont="1" applyBorder="1" applyAlignment="1" applyProtection="1">
      <alignment/>
      <protection locked="0"/>
    </xf>
    <xf numFmtId="2" fontId="27" fillId="0" borderId="63" xfId="0" applyNumberFormat="1" applyFont="1" applyBorder="1" applyAlignment="1" applyProtection="1">
      <alignment/>
      <protection locked="0"/>
    </xf>
    <xf numFmtId="2" fontId="27" fillId="0" borderId="39" xfId="0" applyNumberFormat="1" applyFont="1" applyBorder="1" applyAlignment="1" applyProtection="1">
      <alignment/>
      <protection locked="0"/>
    </xf>
    <xf numFmtId="2" fontId="27" fillId="0" borderId="36" xfId="0" applyNumberFormat="1" applyFont="1" applyBorder="1" applyAlignment="1" applyProtection="1">
      <alignment/>
      <protection locked="0"/>
    </xf>
    <xf numFmtId="2" fontId="22" fillId="0" borderId="39" xfId="0" applyNumberFormat="1" applyFont="1" applyBorder="1" applyAlignment="1" applyProtection="1">
      <alignment/>
      <protection locked="0"/>
    </xf>
    <xf numFmtId="2" fontId="22" fillId="0" borderId="0" xfId="0" applyNumberFormat="1" applyFont="1" applyBorder="1" applyAlignment="1" applyProtection="1">
      <alignment/>
      <protection locked="0"/>
    </xf>
    <xf numFmtId="0" fontId="22" fillId="0" borderId="0" xfId="0" applyFont="1" applyBorder="1" applyAlignment="1">
      <alignment/>
    </xf>
    <xf numFmtId="0" fontId="0" fillId="0" borderId="0" xfId="0" applyAlignment="1">
      <alignment horizontal="center"/>
    </xf>
    <xf numFmtId="14" fontId="6" fillId="0" borderId="0" xfId="0" applyNumberFormat="1" applyFont="1" applyAlignment="1">
      <alignment horizontal="center"/>
    </xf>
    <xf numFmtId="0" fontId="6"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84"/>
  <sheetViews>
    <sheetView zoomScale="90" zoomScaleNormal="90" zoomScalePageLayoutView="0" workbookViewId="0" topLeftCell="A1">
      <pane xSplit="5" ySplit="9" topLeftCell="F10" activePane="bottomRight" state="frozen"/>
      <selection pane="topLeft" activeCell="A1" sqref="A1"/>
      <selection pane="topRight" activeCell="F1" sqref="F1"/>
      <selection pane="bottomLeft" activeCell="A9" sqref="A9"/>
      <selection pane="bottomRight" activeCell="H11" sqref="H11"/>
    </sheetView>
  </sheetViews>
  <sheetFormatPr defaultColWidth="9.140625" defaultRowHeight="12.75"/>
  <cols>
    <col min="1" max="1" width="0.42578125" style="0" customWidth="1"/>
    <col min="2" max="2" width="3.57421875" style="0" customWidth="1"/>
    <col min="3" max="3" width="7.7109375" style="0" customWidth="1"/>
    <col min="4" max="4" width="4.7109375" style="0" customWidth="1"/>
    <col min="5" max="5" width="31.421875" style="0" customWidth="1"/>
    <col min="6" max="6" width="11.00390625" style="0" bestFit="1" customWidth="1"/>
    <col min="7" max="7" width="11.00390625" style="0" customWidth="1"/>
    <col min="8" max="8" width="10.8515625" style="0" bestFit="1" customWidth="1"/>
    <col min="9" max="9" width="4.7109375" style="0" customWidth="1"/>
    <col min="10" max="10" width="6.28125" style="0" customWidth="1"/>
    <col min="11" max="11" width="9.57421875" style="0" bestFit="1" customWidth="1"/>
    <col min="12" max="12" width="10.8515625" style="0" bestFit="1" customWidth="1"/>
    <col min="13" max="13" width="11.28125" style="0" bestFit="1" customWidth="1"/>
    <col min="14" max="14" width="11.00390625" style="0" customWidth="1"/>
    <col min="15" max="15" width="4.7109375" style="0" customWidth="1"/>
    <col min="16" max="16" width="6.28125" style="0" customWidth="1"/>
    <col min="17" max="17" width="10.28125" style="0" customWidth="1"/>
    <col min="18" max="18" width="4.57421875" style="0" customWidth="1"/>
    <col min="19" max="19" width="10.140625" style="0" bestFit="1" customWidth="1"/>
  </cols>
  <sheetData>
    <row r="1" spans="1:18" ht="12.75">
      <c r="A1" s="22"/>
      <c r="B1" t="s">
        <v>70</v>
      </c>
      <c r="K1" s="132"/>
      <c r="L1" s="132"/>
      <c r="N1" s="367"/>
      <c r="O1" s="367"/>
      <c r="P1" s="367"/>
      <c r="Q1" s="367"/>
      <c r="R1" s="22"/>
    </row>
    <row r="2" spans="1:18" ht="12.75">
      <c r="A2" s="22"/>
      <c r="R2" s="22"/>
    </row>
    <row r="3" spans="1:18" ht="12.75">
      <c r="A3" s="22"/>
      <c r="R3" s="22"/>
    </row>
    <row r="4" spans="1:19" ht="13.5" thickBot="1">
      <c r="A4" s="22"/>
      <c r="B4" t="s">
        <v>64</v>
      </c>
      <c r="F4" s="95">
        <v>2017</v>
      </c>
      <c r="G4" s="138"/>
      <c r="R4" s="22"/>
      <c r="S4" s="138"/>
    </row>
    <row r="5" spans="1:18" ht="12.75">
      <c r="A5" s="22"/>
      <c r="B5" s="61"/>
      <c r="C5" s="82"/>
      <c r="D5" s="62"/>
      <c r="E5" s="181" t="s">
        <v>61</v>
      </c>
      <c r="F5" s="183" t="s">
        <v>0</v>
      </c>
      <c r="G5" s="91"/>
      <c r="H5" s="69" t="s">
        <v>1</v>
      </c>
      <c r="I5" s="62"/>
      <c r="J5" s="66"/>
      <c r="K5" s="62" t="s">
        <v>2</v>
      </c>
      <c r="L5" s="67"/>
      <c r="M5" s="63" t="s">
        <v>3</v>
      </c>
      <c r="N5" s="62"/>
      <c r="O5" s="62" t="s">
        <v>4</v>
      </c>
      <c r="P5" s="66"/>
      <c r="Q5" s="69"/>
      <c r="R5" s="135"/>
    </row>
    <row r="6" spans="1:19" ht="12.75">
      <c r="A6" s="22"/>
      <c r="B6" s="81" t="s">
        <v>5</v>
      </c>
      <c r="C6" s="83" t="s">
        <v>6</v>
      </c>
      <c r="D6" s="83" t="s">
        <v>7</v>
      </c>
      <c r="E6" s="92">
        <v>43100</v>
      </c>
      <c r="F6" s="184" t="s">
        <v>8</v>
      </c>
      <c r="G6" s="83" t="s">
        <v>9</v>
      </c>
      <c r="H6" s="159" t="s">
        <v>8</v>
      </c>
      <c r="I6" s="163" t="s">
        <v>10</v>
      </c>
      <c r="J6" s="87" t="s">
        <v>11</v>
      </c>
      <c r="K6" s="83" t="s">
        <v>12</v>
      </c>
      <c r="L6" s="88" t="s">
        <v>3</v>
      </c>
      <c r="M6" s="64" t="s">
        <v>13</v>
      </c>
      <c r="N6" s="87" t="s">
        <v>3</v>
      </c>
      <c r="O6" s="80" t="s">
        <v>10</v>
      </c>
      <c r="P6" s="87" t="s">
        <v>14</v>
      </c>
      <c r="Q6" s="88" t="s">
        <v>12</v>
      </c>
      <c r="R6" s="232"/>
      <c r="S6" s="259"/>
    </row>
    <row r="7" spans="1:18" ht="13.5" thickBot="1">
      <c r="A7" s="22"/>
      <c r="B7" s="84" t="s">
        <v>15</v>
      </c>
      <c r="C7" s="85" t="s">
        <v>16</v>
      </c>
      <c r="D7" s="85" t="s">
        <v>17</v>
      </c>
      <c r="E7" s="182" t="s">
        <v>18</v>
      </c>
      <c r="F7" s="185" t="s">
        <v>19</v>
      </c>
      <c r="G7" s="85" t="s">
        <v>20</v>
      </c>
      <c r="H7" s="160" t="s">
        <v>19</v>
      </c>
      <c r="I7" s="68" t="s">
        <v>21</v>
      </c>
      <c r="J7" s="89"/>
      <c r="K7" s="85" t="s">
        <v>20</v>
      </c>
      <c r="L7" s="86" t="s">
        <v>20</v>
      </c>
      <c r="M7" s="65" t="s">
        <v>20</v>
      </c>
      <c r="N7" s="177" t="s">
        <v>20</v>
      </c>
      <c r="O7" s="90" t="s">
        <v>21</v>
      </c>
      <c r="P7" s="89"/>
      <c r="Q7" s="86" t="s">
        <v>20</v>
      </c>
      <c r="R7" s="22"/>
    </row>
    <row r="8" spans="1:18" ht="3" customHeight="1" thickBot="1">
      <c r="A8" s="22"/>
      <c r="B8" s="1"/>
      <c r="C8" s="1"/>
      <c r="D8" s="1"/>
      <c r="E8" s="1"/>
      <c r="F8" s="186"/>
      <c r="G8" s="169"/>
      <c r="H8" s="159"/>
      <c r="K8" s="1"/>
      <c r="L8" s="159"/>
      <c r="M8" s="64"/>
      <c r="N8" s="1"/>
      <c r="Q8" s="1"/>
      <c r="R8" s="22"/>
    </row>
    <row r="9" spans="1:18" ht="12.75">
      <c r="A9" s="22"/>
      <c r="B9" s="70"/>
      <c r="C9" s="71" t="s">
        <v>22</v>
      </c>
      <c r="D9" s="62"/>
      <c r="E9" s="62"/>
      <c r="F9" s="187"/>
      <c r="G9" s="91"/>
      <c r="H9" s="69"/>
      <c r="I9" s="66"/>
      <c r="J9" s="66"/>
      <c r="K9" s="62"/>
      <c r="L9" s="237"/>
      <c r="M9" s="63"/>
      <c r="N9" s="62"/>
      <c r="O9" s="66"/>
      <c r="P9" s="66"/>
      <c r="Q9" s="69"/>
      <c r="R9" s="22"/>
    </row>
    <row r="10" spans="1:18" ht="12.75">
      <c r="A10" s="22"/>
      <c r="B10" s="279" t="s">
        <v>114</v>
      </c>
      <c r="C10" s="286"/>
      <c r="D10" s="280">
        <v>1993</v>
      </c>
      <c r="E10" s="281" t="s">
        <v>72</v>
      </c>
      <c r="F10" s="284"/>
      <c r="G10" s="285">
        <f>H10-F10</f>
        <v>350</v>
      </c>
      <c r="H10" s="283">
        <v>350</v>
      </c>
      <c r="I10" s="33"/>
      <c r="J10" s="33"/>
      <c r="K10" s="137"/>
      <c r="L10" s="287"/>
      <c r="M10" s="64"/>
      <c r="N10" s="137"/>
      <c r="O10" s="33"/>
      <c r="P10" s="33"/>
      <c r="Q10" s="159"/>
      <c r="R10" s="22"/>
    </row>
    <row r="11" spans="1:18" ht="12.75">
      <c r="A11" s="22"/>
      <c r="B11" s="279" t="s">
        <v>115</v>
      </c>
      <c r="C11" s="129">
        <v>1</v>
      </c>
      <c r="D11" s="280">
        <v>1989</v>
      </c>
      <c r="E11" s="281" t="s">
        <v>104</v>
      </c>
      <c r="F11" s="284">
        <v>101732.22</v>
      </c>
      <c r="G11" s="285">
        <f>H11-F11</f>
        <v>-101732.22</v>
      </c>
      <c r="H11" s="283">
        <v>0</v>
      </c>
      <c r="I11" s="33"/>
      <c r="J11" s="33"/>
      <c r="K11" s="137"/>
      <c r="L11" s="287"/>
      <c r="M11" s="64"/>
      <c r="N11" s="137"/>
      <c r="O11" s="33"/>
      <c r="P11" s="33"/>
      <c r="Q11" s="159"/>
      <c r="R11" s="22"/>
    </row>
    <row r="12" spans="1:18" ht="13.5" thickBot="1">
      <c r="A12" s="22"/>
      <c r="B12" s="279"/>
      <c r="C12" s="129">
        <v>33</v>
      </c>
      <c r="D12" s="280">
        <v>1967</v>
      </c>
      <c r="E12" s="281" t="s">
        <v>73</v>
      </c>
      <c r="F12" s="284">
        <v>100</v>
      </c>
      <c r="G12" s="285">
        <f>H12-F12</f>
        <v>0</v>
      </c>
      <c r="H12" s="283">
        <v>100</v>
      </c>
      <c r="I12" s="33"/>
      <c r="J12" s="33"/>
      <c r="K12" s="137"/>
      <c r="L12" s="287"/>
      <c r="M12" s="64"/>
      <c r="N12" s="137"/>
      <c r="O12" s="33"/>
      <c r="P12" s="33"/>
      <c r="Q12" s="159"/>
      <c r="R12" s="22"/>
    </row>
    <row r="13" spans="1:18" ht="14.25" thickBot="1" thickTop="1">
      <c r="A13" s="22"/>
      <c r="B13" s="106"/>
      <c r="C13" s="93"/>
      <c r="D13" s="93"/>
      <c r="E13" s="93" t="s">
        <v>62</v>
      </c>
      <c r="F13" s="252">
        <f>SUM(F10:F12)</f>
        <v>101832.22</v>
      </c>
      <c r="G13" s="252">
        <f>SUM(G10:G12)</f>
        <v>-101382.22</v>
      </c>
      <c r="H13" s="252">
        <f>SUM(H10:H12)</f>
        <v>450</v>
      </c>
      <c r="I13" s="93"/>
      <c r="J13" s="201"/>
      <c r="K13" s="205"/>
      <c r="L13" s="288"/>
      <c r="M13" s="178"/>
      <c r="N13" s="208"/>
      <c r="O13" s="93"/>
      <c r="P13" s="201"/>
      <c r="Q13" s="109">
        <v>0</v>
      </c>
      <c r="R13" s="22"/>
    </row>
    <row r="14" spans="1:18" ht="4.5" customHeight="1" thickBot="1">
      <c r="A14" s="22"/>
      <c r="E14" s="66"/>
      <c r="F14" s="213"/>
      <c r="G14" s="170"/>
      <c r="H14" s="253"/>
      <c r="J14" s="202"/>
      <c r="K14" s="170"/>
      <c r="L14" s="289"/>
      <c r="M14" s="78"/>
      <c r="N14" s="213"/>
      <c r="P14" s="202"/>
      <c r="Q14" s="2"/>
      <c r="R14" s="22"/>
    </row>
    <row r="15" spans="1:18" ht="12.75">
      <c r="A15" s="22"/>
      <c r="B15" s="76"/>
      <c r="C15" s="77" t="s">
        <v>23</v>
      </c>
      <c r="D15" s="77"/>
      <c r="E15" s="66"/>
      <c r="F15" s="190"/>
      <c r="G15" s="171"/>
      <c r="H15" s="254"/>
      <c r="I15" s="66"/>
      <c r="J15" s="203"/>
      <c r="K15" s="206"/>
      <c r="L15" s="290"/>
      <c r="M15" s="161"/>
      <c r="N15" s="190"/>
      <c r="O15" s="66"/>
      <c r="P15" s="203"/>
      <c r="Q15" s="79"/>
      <c r="R15" s="22"/>
    </row>
    <row r="16" spans="1:18" s="296" customFormat="1" ht="12.75">
      <c r="A16" s="291"/>
      <c r="B16" s="292" t="s">
        <v>116</v>
      </c>
      <c r="C16" s="293">
        <v>9</v>
      </c>
      <c r="D16" s="293">
        <v>1967</v>
      </c>
      <c r="E16" s="294" t="s">
        <v>71</v>
      </c>
      <c r="F16" s="348">
        <v>4566.45</v>
      </c>
      <c r="G16" s="295">
        <f>H16-F16</f>
        <v>-4566.45</v>
      </c>
      <c r="H16" s="354">
        <v>0</v>
      </c>
      <c r="I16" s="96">
        <v>40</v>
      </c>
      <c r="J16" s="200">
        <f aca="true" t="shared" si="0" ref="J16:J46">($F$4+0.5)-D16</f>
        <v>50.5</v>
      </c>
      <c r="K16" s="356">
        <v>0</v>
      </c>
      <c r="L16" s="357">
        <v>4566.45</v>
      </c>
      <c r="M16" s="275">
        <f>N16-L16</f>
        <v>-4566.45</v>
      </c>
      <c r="N16" s="276">
        <f aca="true" t="shared" si="1" ref="N16:N21">IF((($F$4+0.5)-D16)&gt;O16,H16,(H16/O16)*(($F$4+0.5)-D16))</f>
        <v>0</v>
      </c>
      <c r="O16" s="123">
        <v>0</v>
      </c>
      <c r="P16" s="211">
        <f>IF((($F$4+0.5)-D16)&gt;=O16,0,O16-(($F$4+0.5)-D16))</f>
        <v>0</v>
      </c>
      <c r="Q16" s="176">
        <f aca="true" t="shared" si="2" ref="Q16:Q21">IF(P16&lt;1,(H16-N16),(H16-N16)/P16)</f>
        <v>0</v>
      </c>
      <c r="R16" s="22"/>
    </row>
    <row r="17" spans="1:19" ht="12.75">
      <c r="A17" s="22"/>
      <c r="B17" s="108"/>
      <c r="C17" s="129">
        <v>8</v>
      </c>
      <c r="D17" s="96">
        <v>1967</v>
      </c>
      <c r="E17" s="214" t="s">
        <v>74</v>
      </c>
      <c r="F17" s="349">
        <v>17473.08</v>
      </c>
      <c r="G17" s="133">
        <f aca="true" t="shared" si="3" ref="G17:G48">H17-F17</f>
        <v>0</v>
      </c>
      <c r="H17" s="349">
        <v>17473.08</v>
      </c>
      <c r="I17" s="123">
        <v>33</v>
      </c>
      <c r="J17" s="200">
        <f t="shared" si="0"/>
        <v>50.5</v>
      </c>
      <c r="K17" s="358">
        <v>0</v>
      </c>
      <c r="L17" s="359">
        <v>17473.08</v>
      </c>
      <c r="M17" s="275">
        <f aca="true" t="shared" si="4" ref="M17:M48">N17-L17</f>
        <v>0</v>
      </c>
      <c r="N17" s="276">
        <f t="shared" si="1"/>
        <v>17473.08</v>
      </c>
      <c r="O17" s="123">
        <v>45</v>
      </c>
      <c r="P17" s="211">
        <f aca="true" t="shared" si="5" ref="P17:P48">IF((($F$4+0.5)-D17)&gt;=O17,0,O17-(($F$4+0.5)-D17))</f>
        <v>0</v>
      </c>
      <c r="Q17" s="176">
        <f t="shared" si="2"/>
        <v>0</v>
      </c>
      <c r="R17" s="22"/>
      <c r="S17" s="2"/>
    </row>
    <row r="18" spans="1:19" ht="12.75">
      <c r="A18" s="22"/>
      <c r="B18" s="261"/>
      <c r="C18" s="134">
        <v>25</v>
      </c>
      <c r="D18" s="96">
        <v>1986</v>
      </c>
      <c r="E18" s="214" t="s">
        <v>75</v>
      </c>
      <c r="F18" s="349">
        <v>798.98</v>
      </c>
      <c r="G18" s="133">
        <f t="shared" si="3"/>
        <v>0</v>
      </c>
      <c r="H18" s="349">
        <v>798.98</v>
      </c>
      <c r="I18" s="123">
        <v>10</v>
      </c>
      <c r="J18" s="200">
        <f>($F$4+0.5)-D18</f>
        <v>31.5</v>
      </c>
      <c r="K18" s="358">
        <v>0</v>
      </c>
      <c r="L18" s="359">
        <v>759.05</v>
      </c>
      <c r="M18" s="277">
        <f t="shared" si="4"/>
        <v>-255.69259999999997</v>
      </c>
      <c r="N18" s="276">
        <f t="shared" si="1"/>
        <v>503.3574</v>
      </c>
      <c r="O18" s="123">
        <v>50</v>
      </c>
      <c r="P18" s="211">
        <f>IF((($F$4+0.5)-D18)&gt;=O18,0,O18-(($F$4+0.5)-D18))</f>
        <v>18.5</v>
      </c>
      <c r="Q18" s="176">
        <f t="shared" si="2"/>
        <v>15.979600000000001</v>
      </c>
      <c r="R18" s="22"/>
      <c r="S18" s="2"/>
    </row>
    <row r="19" spans="1:19" ht="12.75">
      <c r="A19" s="22"/>
      <c r="B19" s="105"/>
      <c r="C19" s="134">
        <v>26</v>
      </c>
      <c r="D19" s="96">
        <v>1988</v>
      </c>
      <c r="E19" s="214" t="s">
        <v>76</v>
      </c>
      <c r="F19" s="349">
        <v>751.76</v>
      </c>
      <c r="G19" s="133">
        <f t="shared" si="3"/>
        <v>0</v>
      </c>
      <c r="H19" s="349">
        <v>751.76</v>
      </c>
      <c r="I19" s="123">
        <v>10</v>
      </c>
      <c r="J19" s="200">
        <f>($F$4+0.5)-D19</f>
        <v>29.5</v>
      </c>
      <c r="K19" s="358">
        <v>0</v>
      </c>
      <c r="L19" s="359">
        <v>751.76</v>
      </c>
      <c r="M19" s="277">
        <f t="shared" si="4"/>
        <v>-308.2216</v>
      </c>
      <c r="N19" s="276">
        <f t="shared" si="1"/>
        <v>443.53839999999997</v>
      </c>
      <c r="O19" s="123">
        <v>50</v>
      </c>
      <c r="P19" s="211">
        <f>IF((($F$4+0.5)-D19)&gt;=O19,0,O19-(($F$4+0.5)-D19))</f>
        <v>20.5</v>
      </c>
      <c r="Q19" s="176">
        <f t="shared" si="2"/>
        <v>15.035200000000001</v>
      </c>
      <c r="R19" s="22"/>
      <c r="S19" s="2"/>
    </row>
    <row r="20" spans="1:19" ht="12.75">
      <c r="A20" s="22"/>
      <c r="B20" s="105"/>
      <c r="C20" s="129">
        <v>2</v>
      </c>
      <c r="D20" s="96">
        <v>1988</v>
      </c>
      <c r="E20" s="214" t="s">
        <v>77</v>
      </c>
      <c r="F20" s="349">
        <v>2299.59</v>
      </c>
      <c r="G20" s="133">
        <v>0</v>
      </c>
      <c r="H20" s="349">
        <v>2299.59</v>
      </c>
      <c r="I20" s="123">
        <v>20</v>
      </c>
      <c r="J20" s="200">
        <f>($F$4+0.5)-D20</f>
        <v>29.5</v>
      </c>
      <c r="K20" s="358">
        <v>0</v>
      </c>
      <c r="L20" s="359">
        <v>2299.59</v>
      </c>
      <c r="M20" s="277">
        <f>N20-L20</f>
        <v>-942.8318999999999</v>
      </c>
      <c r="N20" s="276">
        <f t="shared" si="1"/>
        <v>1356.7581000000002</v>
      </c>
      <c r="O20" s="123">
        <v>50</v>
      </c>
      <c r="P20" s="211">
        <f>IF((($F$4+0.5)-D20)&gt;=O20,0,O20-(($F$4+0.5)-D20))</f>
        <v>20.5</v>
      </c>
      <c r="Q20" s="176">
        <f t="shared" si="2"/>
        <v>45.9918</v>
      </c>
      <c r="R20" s="22"/>
      <c r="S20" s="2"/>
    </row>
    <row r="21" spans="1:19" ht="12.75">
      <c r="A21" s="22"/>
      <c r="B21" s="105"/>
      <c r="C21" s="129">
        <v>27</v>
      </c>
      <c r="D21" s="96">
        <v>1989</v>
      </c>
      <c r="E21" s="214" t="s">
        <v>78</v>
      </c>
      <c r="F21" s="349">
        <v>6389.64</v>
      </c>
      <c r="G21" s="133">
        <v>0</v>
      </c>
      <c r="H21" s="349">
        <v>6389.64</v>
      </c>
      <c r="I21" s="123">
        <v>25</v>
      </c>
      <c r="J21" s="200">
        <f>($F$4+0.5)-D21</f>
        <v>28.5</v>
      </c>
      <c r="K21" s="358">
        <v>0</v>
      </c>
      <c r="L21" s="359">
        <v>6389.64</v>
      </c>
      <c r="M21" s="277">
        <f>N21-L21</f>
        <v>-2747.5452000000005</v>
      </c>
      <c r="N21" s="276">
        <f t="shared" si="1"/>
        <v>3642.0948</v>
      </c>
      <c r="O21" s="123">
        <v>50</v>
      </c>
      <c r="P21" s="211">
        <f>IF((($F$4+0.5)-D21)&gt;=O21,0,O21-(($F$4+0.5)-D21))</f>
        <v>21.5</v>
      </c>
      <c r="Q21" s="176">
        <f t="shared" si="2"/>
        <v>127.79280000000003</v>
      </c>
      <c r="R21" s="22"/>
      <c r="S21" s="2"/>
    </row>
    <row r="22" spans="1:19" ht="12.75">
      <c r="A22" s="22"/>
      <c r="B22" s="105"/>
      <c r="C22" s="129">
        <v>29</v>
      </c>
      <c r="D22" s="96">
        <v>1992</v>
      </c>
      <c r="E22" s="214" t="s">
        <v>78</v>
      </c>
      <c r="F22" s="349">
        <v>781.84</v>
      </c>
      <c r="G22" s="133">
        <f t="shared" si="3"/>
        <v>0</v>
      </c>
      <c r="H22" s="349">
        <v>781.84</v>
      </c>
      <c r="I22" s="123">
        <v>25</v>
      </c>
      <c r="J22" s="200">
        <f t="shared" si="0"/>
        <v>25.5</v>
      </c>
      <c r="K22" s="358">
        <v>18.33</v>
      </c>
      <c r="L22" s="359">
        <v>781.84</v>
      </c>
      <c r="M22" s="277">
        <f t="shared" si="4"/>
        <v>-383.1016</v>
      </c>
      <c r="N22" s="276">
        <f aca="true" t="shared" si="6" ref="N22:N48">IF((($F$4+0.5)-D22)&gt;O22,H22,(H22/O22)*(($F$4+0.5)-D22))</f>
        <v>398.7384</v>
      </c>
      <c r="O22" s="123">
        <v>50</v>
      </c>
      <c r="P22" s="211">
        <f t="shared" si="5"/>
        <v>24.5</v>
      </c>
      <c r="Q22" s="176">
        <f aca="true" t="shared" si="7" ref="Q22:Q48">IF(P22&lt;1,(H22-N22),(H22-N22)/P22)</f>
        <v>15.636800000000001</v>
      </c>
      <c r="R22" s="22"/>
      <c r="S22" s="2"/>
    </row>
    <row r="23" spans="1:19" ht="12.75">
      <c r="A23" s="22"/>
      <c r="B23" s="105"/>
      <c r="C23" s="129">
        <v>35</v>
      </c>
      <c r="D23" s="96">
        <v>1993</v>
      </c>
      <c r="E23" s="214" t="s">
        <v>78</v>
      </c>
      <c r="F23" s="349">
        <v>11255.53</v>
      </c>
      <c r="G23" s="133">
        <f t="shared" si="3"/>
        <v>0</v>
      </c>
      <c r="H23" s="349">
        <v>11255.53</v>
      </c>
      <c r="I23" s="123">
        <v>25</v>
      </c>
      <c r="J23" s="200">
        <f t="shared" si="0"/>
        <v>24.5</v>
      </c>
      <c r="K23" s="358">
        <v>450.22</v>
      </c>
      <c r="L23" s="359">
        <v>11033.47</v>
      </c>
      <c r="M23" s="277">
        <f t="shared" si="4"/>
        <v>-5518.260299999999</v>
      </c>
      <c r="N23" s="276">
        <f t="shared" si="6"/>
        <v>5515.2097</v>
      </c>
      <c r="O23" s="123">
        <v>50</v>
      </c>
      <c r="P23" s="211">
        <f t="shared" si="5"/>
        <v>25.5</v>
      </c>
      <c r="Q23" s="176">
        <f t="shared" si="7"/>
        <v>225.1106</v>
      </c>
      <c r="R23" s="22"/>
      <c r="S23" s="2"/>
    </row>
    <row r="24" spans="1:19" ht="12.75">
      <c r="A24" s="22"/>
      <c r="B24" s="105"/>
      <c r="C24" s="129">
        <v>5</v>
      </c>
      <c r="D24" s="96">
        <v>1967</v>
      </c>
      <c r="E24" s="214" t="s">
        <v>79</v>
      </c>
      <c r="F24" s="349">
        <v>488.31</v>
      </c>
      <c r="G24" s="133">
        <f t="shared" si="3"/>
        <v>0</v>
      </c>
      <c r="H24" s="349">
        <v>488.31</v>
      </c>
      <c r="I24" s="123">
        <v>50</v>
      </c>
      <c r="J24" s="200">
        <f t="shared" si="0"/>
        <v>50.5</v>
      </c>
      <c r="K24" s="358">
        <v>9.59</v>
      </c>
      <c r="L24" s="359">
        <v>488.31</v>
      </c>
      <c r="M24" s="277">
        <f t="shared" si="4"/>
        <v>-241.71345000000002</v>
      </c>
      <c r="N24" s="276">
        <f t="shared" si="6"/>
        <v>246.59654999999998</v>
      </c>
      <c r="O24" s="123">
        <v>100</v>
      </c>
      <c r="P24" s="211">
        <f t="shared" si="5"/>
        <v>49.5</v>
      </c>
      <c r="Q24" s="176">
        <f t="shared" si="7"/>
        <v>4.883100000000001</v>
      </c>
      <c r="R24" s="22"/>
      <c r="S24" s="2"/>
    </row>
    <row r="25" spans="1:19" ht="12.75">
      <c r="A25" s="22"/>
      <c r="B25" s="105"/>
      <c r="C25" s="129">
        <v>6</v>
      </c>
      <c r="D25" s="96">
        <v>1967</v>
      </c>
      <c r="E25" s="214" t="s">
        <v>80</v>
      </c>
      <c r="F25" s="349">
        <v>1736.23</v>
      </c>
      <c r="G25" s="133">
        <f t="shared" si="3"/>
        <v>0</v>
      </c>
      <c r="H25" s="349">
        <v>1736.23</v>
      </c>
      <c r="I25" s="123">
        <v>50</v>
      </c>
      <c r="J25" s="200">
        <f t="shared" si="0"/>
        <v>50.5</v>
      </c>
      <c r="K25" s="358">
        <v>34.95</v>
      </c>
      <c r="L25" s="359">
        <v>1736.23</v>
      </c>
      <c r="M25" s="277">
        <f t="shared" si="4"/>
        <v>-859.43385</v>
      </c>
      <c r="N25" s="276">
        <f t="shared" si="6"/>
        <v>876.79615</v>
      </c>
      <c r="O25" s="123">
        <v>100</v>
      </c>
      <c r="P25" s="211">
        <f t="shared" si="5"/>
        <v>49.5</v>
      </c>
      <c r="Q25" s="176">
        <f t="shared" si="7"/>
        <v>17.3623</v>
      </c>
      <c r="R25" s="22"/>
      <c r="S25" s="2"/>
    </row>
    <row r="26" spans="1:19" ht="12.75">
      <c r="A26" s="22"/>
      <c r="B26" s="105"/>
      <c r="C26" s="129">
        <v>10</v>
      </c>
      <c r="D26" s="96">
        <v>1972</v>
      </c>
      <c r="E26" s="214" t="s">
        <v>81</v>
      </c>
      <c r="F26" s="349">
        <v>21655.58</v>
      </c>
      <c r="G26" s="133">
        <f t="shared" si="3"/>
        <v>0</v>
      </c>
      <c r="H26" s="349">
        <v>21655.58</v>
      </c>
      <c r="I26" s="123">
        <v>50</v>
      </c>
      <c r="J26" s="200">
        <f t="shared" si="0"/>
        <v>45.5</v>
      </c>
      <c r="K26" s="358">
        <v>433.11</v>
      </c>
      <c r="L26" s="359">
        <v>19273.4</v>
      </c>
      <c r="M26" s="277">
        <f t="shared" si="4"/>
        <v>-9420.111100000002</v>
      </c>
      <c r="N26" s="276">
        <f t="shared" si="6"/>
        <v>9853.2889</v>
      </c>
      <c r="O26" s="123">
        <v>100</v>
      </c>
      <c r="P26" s="211">
        <f t="shared" si="5"/>
        <v>54.5</v>
      </c>
      <c r="Q26" s="176">
        <f t="shared" si="7"/>
        <v>216.55580000000003</v>
      </c>
      <c r="R26" s="22"/>
      <c r="S26" s="2"/>
    </row>
    <row r="27" spans="1:19" ht="12.75">
      <c r="A27" s="22"/>
      <c r="B27" s="105"/>
      <c r="C27" s="129">
        <v>11</v>
      </c>
      <c r="D27" s="96">
        <v>1973</v>
      </c>
      <c r="E27" s="214" t="s">
        <v>81</v>
      </c>
      <c r="F27" s="349">
        <v>32440.54</v>
      </c>
      <c r="G27" s="133">
        <f t="shared" si="3"/>
        <v>0</v>
      </c>
      <c r="H27" s="349">
        <v>32440.54</v>
      </c>
      <c r="I27" s="123">
        <v>50</v>
      </c>
      <c r="J27" s="200">
        <f t="shared" si="0"/>
        <v>44.5</v>
      </c>
      <c r="K27" s="358">
        <v>648.81</v>
      </c>
      <c r="L27" s="359">
        <v>28223.23</v>
      </c>
      <c r="M27" s="277">
        <f t="shared" si="4"/>
        <v>-13787.1897</v>
      </c>
      <c r="N27" s="276">
        <f t="shared" si="6"/>
        <v>14436.040299999999</v>
      </c>
      <c r="O27" s="123">
        <v>100</v>
      </c>
      <c r="P27" s="211">
        <f t="shared" si="5"/>
        <v>55.5</v>
      </c>
      <c r="Q27" s="176">
        <f t="shared" si="7"/>
        <v>324.4054</v>
      </c>
      <c r="R27" s="22"/>
      <c r="S27" s="2"/>
    </row>
    <row r="28" spans="1:19" ht="12.75">
      <c r="A28" s="22"/>
      <c r="B28" s="105"/>
      <c r="C28" s="129">
        <v>12</v>
      </c>
      <c r="D28" s="96">
        <v>1974</v>
      </c>
      <c r="E28" s="214" t="s">
        <v>81</v>
      </c>
      <c r="F28" s="349">
        <v>13787.07</v>
      </c>
      <c r="G28" s="133">
        <f t="shared" si="3"/>
        <v>0</v>
      </c>
      <c r="H28" s="349">
        <v>13787.07</v>
      </c>
      <c r="I28" s="123">
        <v>50</v>
      </c>
      <c r="J28" s="200">
        <f t="shared" si="0"/>
        <v>43.5</v>
      </c>
      <c r="K28" s="358">
        <v>275.74</v>
      </c>
      <c r="L28" s="359">
        <v>11719.01</v>
      </c>
      <c r="M28" s="277">
        <f t="shared" si="4"/>
        <v>-5721.634550000001</v>
      </c>
      <c r="N28" s="276">
        <f t="shared" si="6"/>
        <v>5997.37545</v>
      </c>
      <c r="O28" s="123">
        <v>100</v>
      </c>
      <c r="P28" s="211">
        <f t="shared" si="5"/>
        <v>56.5</v>
      </c>
      <c r="Q28" s="176">
        <f t="shared" si="7"/>
        <v>137.8707</v>
      </c>
      <c r="R28" s="22"/>
      <c r="S28" s="2"/>
    </row>
    <row r="29" spans="1:19" ht="12.75">
      <c r="A29" s="22"/>
      <c r="B29" s="105"/>
      <c r="C29" s="129">
        <v>14</v>
      </c>
      <c r="D29" s="96">
        <v>1975</v>
      </c>
      <c r="E29" s="214" t="s">
        <v>81</v>
      </c>
      <c r="F29" s="349">
        <v>13390.25</v>
      </c>
      <c r="G29" s="133">
        <f t="shared" si="3"/>
        <v>0</v>
      </c>
      <c r="H29" s="349">
        <v>13390.25</v>
      </c>
      <c r="I29" s="123">
        <v>50</v>
      </c>
      <c r="J29" s="200">
        <f t="shared" si="0"/>
        <v>42.5</v>
      </c>
      <c r="K29" s="358">
        <v>267.81</v>
      </c>
      <c r="L29" s="359">
        <v>11114.11</v>
      </c>
      <c r="M29" s="277">
        <f t="shared" si="4"/>
        <v>-5423.253750000001</v>
      </c>
      <c r="N29" s="276">
        <f t="shared" si="6"/>
        <v>5690.85625</v>
      </c>
      <c r="O29" s="123">
        <v>100</v>
      </c>
      <c r="P29" s="211">
        <f t="shared" si="5"/>
        <v>57.5</v>
      </c>
      <c r="Q29" s="176">
        <f t="shared" si="7"/>
        <v>133.9025</v>
      </c>
      <c r="R29" s="22"/>
      <c r="S29" s="2"/>
    </row>
    <row r="30" spans="1:19" ht="12.75">
      <c r="A30" s="22"/>
      <c r="B30" s="105"/>
      <c r="C30" s="129">
        <v>15</v>
      </c>
      <c r="D30" s="96">
        <v>1977</v>
      </c>
      <c r="E30" s="214" t="s">
        <v>81</v>
      </c>
      <c r="F30" s="349">
        <v>1000</v>
      </c>
      <c r="G30" s="133">
        <f t="shared" si="3"/>
        <v>0</v>
      </c>
      <c r="H30" s="349">
        <v>1000</v>
      </c>
      <c r="I30" s="123">
        <v>33</v>
      </c>
      <c r="J30" s="200">
        <f t="shared" si="0"/>
        <v>40.5</v>
      </c>
      <c r="K30" s="358">
        <v>0</v>
      </c>
      <c r="L30" s="359">
        <v>976.04</v>
      </c>
      <c r="M30" s="277">
        <f t="shared" si="4"/>
        <v>-571.04</v>
      </c>
      <c r="N30" s="276">
        <f t="shared" si="6"/>
        <v>405</v>
      </c>
      <c r="O30" s="123">
        <v>100</v>
      </c>
      <c r="P30" s="211">
        <f t="shared" si="5"/>
        <v>59.5</v>
      </c>
      <c r="Q30" s="176">
        <f t="shared" si="7"/>
        <v>10</v>
      </c>
      <c r="R30" s="22"/>
      <c r="S30" s="2"/>
    </row>
    <row r="31" spans="1:20" ht="12.75">
      <c r="A31" s="22"/>
      <c r="B31" s="105"/>
      <c r="C31" s="129">
        <v>18</v>
      </c>
      <c r="D31" s="96">
        <v>1981</v>
      </c>
      <c r="E31" s="214" t="s">
        <v>82</v>
      </c>
      <c r="F31" s="349">
        <v>3094.44</v>
      </c>
      <c r="G31" s="133">
        <f t="shared" si="3"/>
        <v>0</v>
      </c>
      <c r="H31" s="349">
        <v>3094.44</v>
      </c>
      <c r="I31" s="123">
        <v>45</v>
      </c>
      <c r="J31" s="200">
        <f t="shared" si="0"/>
        <v>36.5</v>
      </c>
      <c r="K31" s="358">
        <v>68.77</v>
      </c>
      <c r="L31" s="359">
        <v>2440.99</v>
      </c>
      <c r="M31" s="277">
        <f t="shared" si="4"/>
        <v>-1311.5193999999997</v>
      </c>
      <c r="N31" s="276">
        <f t="shared" si="6"/>
        <v>1129.4706</v>
      </c>
      <c r="O31" s="123">
        <v>100</v>
      </c>
      <c r="P31" s="211">
        <f t="shared" si="5"/>
        <v>63.5</v>
      </c>
      <c r="Q31" s="176">
        <f t="shared" si="7"/>
        <v>30.944399999999998</v>
      </c>
      <c r="R31" s="22"/>
      <c r="S31" s="2"/>
      <c r="T31" s="2"/>
    </row>
    <row r="32" spans="1:19" ht="12.75">
      <c r="A32" s="22"/>
      <c r="B32" s="105"/>
      <c r="C32" s="129">
        <v>20</v>
      </c>
      <c r="D32" s="96">
        <v>1982</v>
      </c>
      <c r="E32" s="214" t="s">
        <v>81</v>
      </c>
      <c r="F32" s="349">
        <v>2329.88</v>
      </c>
      <c r="G32" s="133">
        <f t="shared" si="3"/>
        <v>0</v>
      </c>
      <c r="H32" s="349">
        <v>2329.88</v>
      </c>
      <c r="I32" s="123">
        <v>45</v>
      </c>
      <c r="J32" s="200">
        <f t="shared" si="0"/>
        <v>35.5</v>
      </c>
      <c r="K32" s="358">
        <v>51.78</v>
      </c>
      <c r="L32" s="359">
        <v>1834.81</v>
      </c>
      <c r="M32" s="277">
        <f t="shared" si="4"/>
        <v>-1007.7026</v>
      </c>
      <c r="N32" s="276">
        <f t="shared" si="6"/>
        <v>827.1074</v>
      </c>
      <c r="O32" s="123">
        <v>100</v>
      </c>
      <c r="P32" s="211">
        <f t="shared" si="5"/>
        <v>64.5</v>
      </c>
      <c r="Q32" s="176">
        <f t="shared" si="7"/>
        <v>23.298800000000004</v>
      </c>
      <c r="R32" s="22"/>
      <c r="S32" s="2"/>
    </row>
    <row r="33" spans="1:19" ht="12" customHeight="1">
      <c r="A33" s="22"/>
      <c r="B33" s="105"/>
      <c r="C33" s="129">
        <v>21</v>
      </c>
      <c r="D33" s="96">
        <v>1983</v>
      </c>
      <c r="E33" s="214" t="s">
        <v>83</v>
      </c>
      <c r="F33" s="349">
        <v>497.46</v>
      </c>
      <c r="G33" s="133">
        <f t="shared" si="3"/>
        <v>0</v>
      </c>
      <c r="H33" s="349">
        <v>497.46</v>
      </c>
      <c r="I33" s="123">
        <v>35</v>
      </c>
      <c r="J33" s="200">
        <f t="shared" si="0"/>
        <v>34.5</v>
      </c>
      <c r="K33" s="358">
        <v>14.21</v>
      </c>
      <c r="L33" s="359">
        <v>490.25</v>
      </c>
      <c r="M33" s="277">
        <f t="shared" si="4"/>
        <v>-318.6263</v>
      </c>
      <c r="N33" s="276">
        <f t="shared" si="6"/>
        <v>171.62369999999999</v>
      </c>
      <c r="O33" s="123">
        <v>100</v>
      </c>
      <c r="P33" s="211">
        <f t="shared" si="5"/>
        <v>65.5</v>
      </c>
      <c r="Q33" s="176">
        <f t="shared" si="7"/>
        <v>4.9746</v>
      </c>
      <c r="R33" s="22"/>
      <c r="S33" s="2"/>
    </row>
    <row r="34" spans="1:25" ht="12.75">
      <c r="A34" s="22"/>
      <c r="B34" s="105"/>
      <c r="C34" s="129">
        <v>3</v>
      </c>
      <c r="D34" s="96">
        <v>1988</v>
      </c>
      <c r="E34" s="214" t="s">
        <v>83</v>
      </c>
      <c r="F34" s="349">
        <v>150.68</v>
      </c>
      <c r="G34" s="133">
        <f t="shared" si="3"/>
        <v>0</v>
      </c>
      <c r="H34" s="349">
        <v>150.68</v>
      </c>
      <c r="I34" s="123">
        <v>20</v>
      </c>
      <c r="J34" s="200">
        <f t="shared" si="0"/>
        <v>29.5</v>
      </c>
      <c r="K34" s="358">
        <v>0</v>
      </c>
      <c r="L34" s="359">
        <v>150.68</v>
      </c>
      <c r="M34" s="277">
        <f t="shared" si="4"/>
        <v>-106.2294</v>
      </c>
      <c r="N34" s="276">
        <f t="shared" si="6"/>
        <v>44.4506</v>
      </c>
      <c r="O34" s="123">
        <v>100</v>
      </c>
      <c r="P34" s="211">
        <f t="shared" si="5"/>
        <v>70.5</v>
      </c>
      <c r="Q34" s="176">
        <f t="shared" si="7"/>
        <v>1.5068</v>
      </c>
      <c r="R34" s="22"/>
      <c r="S34" s="2"/>
      <c r="Y34" s="123"/>
    </row>
    <row r="35" spans="1:25" ht="12.75">
      <c r="A35" s="22"/>
      <c r="B35" s="105"/>
      <c r="C35" s="129">
        <v>28</v>
      </c>
      <c r="D35" s="96">
        <v>1991</v>
      </c>
      <c r="E35" s="214" t="s">
        <v>83</v>
      </c>
      <c r="F35" s="349">
        <v>988.7</v>
      </c>
      <c r="G35" s="133">
        <f>H35-F35</f>
        <v>0</v>
      </c>
      <c r="H35" s="349">
        <v>988.7</v>
      </c>
      <c r="I35" s="123">
        <v>20</v>
      </c>
      <c r="J35" s="200">
        <f>($F$4+0.5)-D35</f>
        <v>26.5</v>
      </c>
      <c r="K35" s="358">
        <v>0</v>
      </c>
      <c r="L35" s="359">
        <v>988.7</v>
      </c>
      <c r="M35" s="277">
        <f>N35-L35</f>
        <v>-726.6945000000001</v>
      </c>
      <c r="N35" s="276">
        <f>IF((($F$4+0.5)-D35)&gt;O35,H35,(H35/O35)*(($F$4+0.5)-D35))</f>
        <v>262.0055</v>
      </c>
      <c r="O35" s="123">
        <v>100</v>
      </c>
      <c r="P35" s="211">
        <f>IF((($F$4+0.5)-D35)&gt;=O35,0,O35-(($F$4+0.5)-D35))</f>
        <v>73.5</v>
      </c>
      <c r="Q35" s="176">
        <f>IF(P35&lt;1,(H35-N35),(H35-N35)/P35)</f>
        <v>9.887</v>
      </c>
      <c r="R35" s="22"/>
      <c r="S35" s="2"/>
      <c r="Y35" s="123"/>
    </row>
    <row r="36" spans="1:25" ht="12.75">
      <c r="A36" s="22"/>
      <c r="B36" s="105"/>
      <c r="C36" s="129">
        <v>30</v>
      </c>
      <c r="D36" s="96">
        <v>1992</v>
      </c>
      <c r="E36" s="214" t="s">
        <v>83</v>
      </c>
      <c r="F36" s="349">
        <v>1116.8</v>
      </c>
      <c r="G36" s="133">
        <f t="shared" si="3"/>
        <v>0</v>
      </c>
      <c r="H36" s="349">
        <v>1116.8</v>
      </c>
      <c r="I36" s="123">
        <v>20</v>
      </c>
      <c r="J36" s="200">
        <f t="shared" si="0"/>
        <v>25.5</v>
      </c>
      <c r="K36" s="358">
        <v>0</v>
      </c>
      <c r="L36" s="359">
        <v>1116.8</v>
      </c>
      <c r="M36" s="277">
        <f t="shared" si="4"/>
        <v>-832.016</v>
      </c>
      <c r="N36" s="276">
        <f t="shared" si="6"/>
        <v>284.784</v>
      </c>
      <c r="O36" s="123">
        <v>100</v>
      </c>
      <c r="P36" s="211">
        <f t="shared" si="5"/>
        <v>74.5</v>
      </c>
      <c r="Q36" s="176">
        <f t="shared" si="7"/>
        <v>11.168</v>
      </c>
      <c r="R36" s="22"/>
      <c r="S36" s="2"/>
      <c r="Y36" s="123"/>
    </row>
    <row r="37" spans="1:25" ht="12.75">
      <c r="A37" s="22"/>
      <c r="B37" s="105"/>
      <c r="C37" s="129">
        <v>7</v>
      </c>
      <c r="D37" s="96">
        <v>1967</v>
      </c>
      <c r="E37" s="214" t="s">
        <v>84</v>
      </c>
      <c r="F37" s="349">
        <v>1202.38</v>
      </c>
      <c r="G37" s="133">
        <f t="shared" si="3"/>
        <v>0</v>
      </c>
      <c r="H37" s="349">
        <v>1202.38</v>
      </c>
      <c r="I37" s="123">
        <v>50</v>
      </c>
      <c r="J37" s="200">
        <f t="shared" si="0"/>
        <v>50.5</v>
      </c>
      <c r="K37" s="358">
        <v>0</v>
      </c>
      <c r="L37" s="359">
        <v>1202.38</v>
      </c>
      <c r="M37" s="277">
        <f t="shared" si="4"/>
        <v>0</v>
      </c>
      <c r="N37" s="276">
        <f t="shared" si="6"/>
        <v>1202.38</v>
      </c>
      <c r="O37" s="123">
        <v>35</v>
      </c>
      <c r="P37" s="211">
        <f t="shared" si="5"/>
        <v>0</v>
      </c>
      <c r="Q37" s="176">
        <f t="shared" si="7"/>
        <v>0</v>
      </c>
      <c r="R37" s="22"/>
      <c r="S37" s="2"/>
      <c r="Y37" s="123"/>
    </row>
    <row r="38" spans="1:25" ht="12.75">
      <c r="A38" s="22"/>
      <c r="B38" s="105"/>
      <c r="C38" s="130">
        <v>16</v>
      </c>
      <c r="D38" s="96">
        <v>1978</v>
      </c>
      <c r="E38" s="214" t="s">
        <v>86</v>
      </c>
      <c r="F38" s="349">
        <v>1888.53</v>
      </c>
      <c r="G38" s="133">
        <f t="shared" si="3"/>
        <v>0</v>
      </c>
      <c r="H38" s="349">
        <v>1888.53</v>
      </c>
      <c r="I38" s="123">
        <v>50</v>
      </c>
      <c r="J38" s="200">
        <f t="shared" si="0"/>
        <v>39.5</v>
      </c>
      <c r="K38" s="358">
        <v>37.77</v>
      </c>
      <c r="L38" s="359">
        <v>1454.15</v>
      </c>
      <c r="M38" s="277">
        <f t="shared" si="4"/>
        <v>434.3799999999999</v>
      </c>
      <c r="N38" s="276">
        <f t="shared" si="6"/>
        <v>1888.53</v>
      </c>
      <c r="O38" s="123">
        <v>35</v>
      </c>
      <c r="P38" s="211">
        <f t="shared" si="5"/>
        <v>0</v>
      </c>
      <c r="Q38" s="176">
        <f t="shared" si="7"/>
        <v>0</v>
      </c>
      <c r="R38" s="22"/>
      <c r="S38" s="2"/>
      <c r="Y38" s="123"/>
    </row>
    <row r="39" spans="1:25" ht="12.75">
      <c r="A39" s="22"/>
      <c r="B39" s="105"/>
      <c r="C39" s="130">
        <v>22</v>
      </c>
      <c r="D39" s="96">
        <v>1983</v>
      </c>
      <c r="E39" s="214" t="s">
        <v>86</v>
      </c>
      <c r="F39" s="349">
        <v>4091.31</v>
      </c>
      <c r="G39" s="133">
        <f t="shared" si="3"/>
        <v>0</v>
      </c>
      <c r="H39" s="349">
        <v>4091.31</v>
      </c>
      <c r="I39" s="123">
        <v>35</v>
      </c>
      <c r="J39" s="200">
        <f t="shared" si="0"/>
        <v>34.5</v>
      </c>
      <c r="K39" s="358">
        <v>116.89</v>
      </c>
      <c r="L39" s="359">
        <v>4032.71</v>
      </c>
      <c r="M39" s="277">
        <f t="shared" si="4"/>
        <v>0.15271428571395518</v>
      </c>
      <c r="N39" s="276">
        <f t="shared" si="6"/>
        <v>4032.862714285714</v>
      </c>
      <c r="O39" s="123">
        <v>35</v>
      </c>
      <c r="P39" s="211">
        <f t="shared" si="5"/>
        <v>0.5</v>
      </c>
      <c r="Q39" s="176">
        <f t="shared" si="7"/>
        <v>58.447285714285954</v>
      </c>
      <c r="R39" s="22"/>
      <c r="S39" s="2"/>
      <c r="Y39" s="123"/>
    </row>
    <row r="40" spans="1:25" ht="12.75">
      <c r="A40" s="22"/>
      <c r="B40" s="105"/>
      <c r="C40" s="130">
        <v>13</v>
      </c>
      <c r="D40" s="96">
        <v>1974</v>
      </c>
      <c r="E40" s="214" t="s">
        <v>85</v>
      </c>
      <c r="F40" s="349">
        <v>683.73</v>
      </c>
      <c r="G40" s="133">
        <f t="shared" si="3"/>
        <v>0</v>
      </c>
      <c r="H40" s="349">
        <v>683.73</v>
      </c>
      <c r="I40" s="123">
        <v>33</v>
      </c>
      <c r="J40" s="200">
        <f t="shared" si="0"/>
        <v>43.5</v>
      </c>
      <c r="K40" s="358">
        <v>0</v>
      </c>
      <c r="L40" s="359">
        <v>667.01</v>
      </c>
      <c r="M40" s="277">
        <f t="shared" si="4"/>
        <v>16.720000000000027</v>
      </c>
      <c r="N40" s="276">
        <f t="shared" si="6"/>
        <v>683.73</v>
      </c>
      <c r="O40" s="123">
        <v>20</v>
      </c>
      <c r="P40" s="211">
        <f t="shared" si="5"/>
        <v>0</v>
      </c>
      <c r="Q40" s="282">
        <f t="shared" si="7"/>
        <v>0</v>
      </c>
      <c r="R40" s="22"/>
      <c r="S40" s="2"/>
      <c r="Y40" s="123"/>
    </row>
    <row r="41" spans="1:25" ht="12.75">
      <c r="A41" s="22"/>
      <c r="B41" s="105"/>
      <c r="C41" s="130">
        <v>19</v>
      </c>
      <c r="D41" s="96">
        <v>1981</v>
      </c>
      <c r="E41" s="214" t="s">
        <v>87</v>
      </c>
      <c r="F41" s="349">
        <v>1085.1</v>
      </c>
      <c r="G41" s="133">
        <f t="shared" si="3"/>
        <v>0</v>
      </c>
      <c r="H41" s="349">
        <v>1085.1</v>
      </c>
      <c r="I41" s="123">
        <v>10</v>
      </c>
      <c r="J41" s="200">
        <f t="shared" si="0"/>
        <v>36.5</v>
      </c>
      <c r="K41" s="358">
        <v>0</v>
      </c>
      <c r="L41" s="359">
        <v>1081.36</v>
      </c>
      <c r="M41" s="277">
        <f t="shared" si="4"/>
        <v>3.740000000000009</v>
      </c>
      <c r="N41" s="276">
        <f t="shared" si="6"/>
        <v>1085.1</v>
      </c>
      <c r="O41" s="123">
        <v>20</v>
      </c>
      <c r="P41" s="211">
        <f t="shared" si="5"/>
        <v>0</v>
      </c>
      <c r="Q41" s="176">
        <f t="shared" si="7"/>
        <v>0</v>
      </c>
      <c r="R41" s="22"/>
      <c r="S41" s="2"/>
      <c r="Y41" s="123"/>
    </row>
    <row r="42" spans="1:25" ht="12.75">
      <c r="A42" s="22"/>
      <c r="B42" s="105"/>
      <c r="C42" s="130">
        <v>24</v>
      </c>
      <c r="D42" s="96">
        <v>1984</v>
      </c>
      <c r="E42" s="214" t="s">
        <v>88</v>
      </c>
      <c r="F42" s="349">
        <v>1990</v>
      </c>
      <c r="G42" s="133">
        <f t="shared" si="3"/>
        <v>0</v>
      </c>
      <c r="H42" s="349">
        <v>1990</v>
      </c>
      <c r="I42" s="123">
        <v>10</v>
      </c>
      <c r="J42" s="200">
        <f t="shared" si="0"/>
        <v>33.5</v>
      </c>
      <c r="K42" s="358">
        <v>0</v>
      </c>
      <c r="L42" s="359">
        <v>1990</v>
      </c>
      <c r="M42" s="277">
        <f t="shared" si="4"/>
        <v>0</v>
      </c>
      <c r="N42" s="276">
        <f t="shared" si="6"/>
        <v>1990</v>
      </c>
      <c r="O42" s="123">
        <v>20</v>
      </c>
      <c r="P42" s="211">
        <f t="shared" si="5"/>
        <v>0</v>
      </c>
      <c r="Q42" s="176">
        <f t="shared" si="7"/>
        <v>0</v>
      </c>
      <c r="R42" s="22"/>
      <c r="S42" s="2"/>
      <c r="Y42" s="123"/>
    </row>
    <row r="43" spans="1:25" ht="12.75">
      <c r="A43" s="22"/>
      <c r="B43" s="105"/>
      <c r="C43" s="130">
        <v>4</v>
      </c>
      <c r="D43" s="96">
        <v>1988</v>
      </c>
      <c r="E43" s="214" t="s">
        <v>89</v>
      </c>
      <c r="F43" s="349">
        <v>240.72</v>
      </c>
      <c r="G43" s="133">
        <f t="shared" si="3"/>
        <v>0</v>
      </c>
      <c r="H43" s="349">
        <v>240.72</v>
      </c>
      <c r="I43" s="123">
        <v>20</v>
      </c>
      <c r="J43" s="200">
        <f t="shared" si="0"/>
        <v>29.5</v>
      </c>
      <c r="K43" s="358">
        <v>0</v>
      </c>
      <c r="L43" s="359">
        <v>240.72</v>
      </c>
      <c r="M43" s="277">
        <f t="shared" si="4"/>
        <v>-63.18899999999999</v>
      </c>
      <c r="N43" s="276">
        <f t="shared" si="6"/>
        <v>177.531</v>
      </c>
      <c r="O43" s="123">
        <v>40</v>
      </c>
      <c r="P43" s="211">
        <f t="shared" si="5"/>
        <v>10.5</v>
      </c>
      <c r="Q43" s="176">
        <f t="shared" si="7"/>
        <v>6.017999999999999</v>
      </c>
      <c r="R43" s="22"/>
      <c r="S43" s="2"/>
      <c r="Y43" s="123"/>
    </row>
    <row r="44" spans="1:25" ht="12.75">
      <c r="A44" s="22"/>
      <c r="B44" s="105"/>
      <c r="C44" s="130">
        <v>34</v>
      </c>
      <c r="D44" s="96">
        <v>1993</v>
      </c>
      <c r="E44" s="214" t="s">
        <v>90</v>
      </c>
      <c r="F44" s="349">
        <v>1364</v>
      </c>
      <c r="G44" s="133">
        <f t="shared" si="3"/>
        <v>0</v>
      </c>
      <c r="H44" s="349">
        <v>1364</v>
      </c>
      <c r="I44" s="123">
        <v>10</v>
      </c>
      <c r="J44" s="200">
        <f t="shared" si="0"/>
        <v>24.5</v>
      </c>
      <c r="K44" s="358">
        <v>0</v>
      </c>
      <c r="L44" s="359">
        <v>1364</v>
      </c>
      <c r="M44" s="277">
        <f t="shared" si="4"/>
        <v>0</v>
      </c>
      <c r="N44" s="276">
        <f t="shared" si="6"/>
        <v>1364</v>
      </c>
      <c r="O44" s="123">
        <v>10</v>
      </c>
      <c r="P44" s="211">
        <f t="shared" si="5"/>
        <v>0</v>
      </c>
      <c r="Q44" s="176">
        <f t="shared" si="7"/>
        <v>0</v>
      </c>
      <c r="R44" s="22"/>
      <c r="S44" s="2"/>
      <c r="Y44" s="123"/>
    </row>
    <row r="45" spans="1:25" ht="12.75">
      <c r="A45" s="22"/>
      <c r="B45" s="107"/>
      <c r="C45" s="130">
        <v>17</v>
      </c>
      <c r="D45" s="96">
        <v>1979</v>
      </c>
      <c r="E45" s="214" t="s">
        <v>91</v>
      </c>
      <c r="F45" s="349">
        <v>1452</v>
      </c>
      <c r="G45" s="133">
        <f t="shared" si="3"/>
        <v>0</v>
      </c>
      <c r="H45" s="349">
        <v>1452</v>
      </c>
      <c r="I45" s="123">
        <v>10</v>
      </c>
      <c r="J45" s="200">
        <f t="shared" si="0"/>
        <v>38.5</v>
      </c>
      <c r="K45" s="358">
        <v>0</v>
      </c>
      <c r="L45" s="359">
        <v>1305.41</v>
      </c>
      <c r="M45" s="277">
        <f t="shared" si="4"/>
        <v>146.58999999999992</v>
      </c>
      <c r="N45" s="276">
        <f t="shared" si="6"/>
        <v>1452</v>
      </c>
      <c r="O45" s="123">
        <v>15</v>
      </c>
      <c r="P45" s="211">
        <f t="shared" si="5"/>
        <v>0</v>
      </c>
      <c r="Q45" s="282">
        <f t="shared" si="7"/>
        <v>0</v>
      </c>
      <c r="R45" s="22"/>
      <c r="S45" s="2"/>
      <c r="Y45" s="2"/>
    </row>
    <row r="46" spans="1:19" ht="12.75">
      <c r="A46" s="22"/>
      <c r="B46" s="235"/>
      <c r="C46" s="130">
        <v>23</v>
      </c>
      <c r="D46" s="96">
        <v>1983</v>
      </c>
      <c r="E46" s="214" t="s">
        <v>92</v>
      </c>
      <c r="F46" s="349">
        <v>598.35</v>
      </c>
      <c r="G46" s="133">
        <f t="shared" si="3"/>
        <v>0</v>
      </c>
      <c r="H46" s="349">
        <v>598.35</v>
      </c>
      <c r="I46" s="123">
        <v>5</v>
      </c>
      <c r="J46" s="200">
        <f t="shared" si="0"/>
        <v>34.5</v>
      </c>
      <c r="K46" s="358">
        <v>0</v>
      </c>
      <c r="L46" s="359">
        <v>598.35</v>
      </c>
      <c r="M46" s="277">
        <f t="shared" si="4"/>
        <v>0</v>
      </c>
      <c r="N46" s="276">
        <f t="shared" si="6"/>
        <v>598.35</v>
      </c>
      <c r="O46" s="123">
        <v>15</v>
      </c>
      <c r="P46" s="211">
        <f t="shared" si="5"/>
        <v>0</v>
      </c>
      <c r="Q46" s="176">
        <f t="shared" si="7"/>
        <v>0</v>
      </c>
      <c r="R46" s="22"/>
      <c r="S46" s="2"/>
    </row>
    <row r="47" spans="1:19" ht="12.75">
      <c r="A47" s="22"/>
      <c r="B47" s="292" t="s">
        <v>116</v>
      </c>
      <c r="C47" s="130">
        <v>33</v>
      </c>
      <c r="D47" s="96">
        <v>1967</v>
      </c>
      <c r="E47" s="214" t="s">
        <v>93</v>
      </c>
      <c r="F47" s="349">
        <v>6085.12</v>
      </c>
      <c r="G47" s="133">
        <f>H47-F47</f>
        <v>-6085.12</v>
      </c>
      <c r="H47" s="349">
        <v>0</v>
      </c>
      <c r="I47" s="123">
        <v>0</v>
      </c>
      <c r="J47" s="200">
        <v>0</v>
      </c>
      <c r="K47" s="358">
        <v>0</v>
      </c>
      <c r="L47" s="359">
        <v>5070.9</v>
      </c>
      <c r="M47" s="277">
        <f>N47-L47</f>
        <v>-5070.9</v>
      </c>
      <c r="N47" s="276">
        <f t="shared" si="6"/>
        <v>0</v>
      </c>
      <c r="O47" s="123">
        <v>0</v>
      </c>
      <c r="P47" s="211">
        <f>IF((($F$4+0.5)-D47)&gt;=O47,0,O47-(($F$4+0.5)-D47))</f>
        <v>0</v>
      </c>
      <c r="Q47" s="176">
        <f>IF(P47&lt;1,(H47-N47),(H47-N47)/P47)</f>
        <v>0</v>
      </c>
      <c r="R47" s="22"/>
      <c r="S47" s="2"/>
    </row>
    <row r="48" spans="1:19" ht="13.5" thickBot="1">
      <c r="A48" s="22"/>
      <c r="B48" s="105"/>
      <c r="C48" s="130">
        <v>32</v>
      </c>
      <c r="D48" s="96">
        <v>1967</v>
      </c>
      <c r="E48" s="214" t="s">
        <v>94</v>
      </c>
      <c r="F48" s="349">
        <v>9950.5</v>
      </c>
      <c r="G48" s="133">
        <f t="shared" si="3"/>
        <v>0</v>
      </c>
      <c r="H48" s="349">
        <v>9950.5</v>
      </c>
      <c r="I48" s="123">
        <v>0</v>
      </c>
      <c r="J48" s="200">
        <v>0</v>
      </c>
      <c r="K48" s="358">
        <v>0</v>
      </c>
      <c r="L48" s="359">
        <v>0</v>
      </c>
      <c r="M48" s="277">
        <f t="shared" si="4"/>
        <v>6700.003333333334</v>
      </c>
      <c r="N48" s="276">
        <f t="shared" si="6"/>
        <v>6700.003333333334</v>
      </c>
      <c r="O48" s="278">
        <v>75</v>
      </c>
      <c r="P48" s="211">
        <f t="shared" si="5"/>
        <v>24.5</v>
      </c>
      <c r="Q48" s="176">
        <f t="shared" si="7"/>
        <v>132.67333333333332</v>
      </c>
      <c r="R48" s="22"/>
      <c r="S48" s="2"/>
    </row>
    <row r="49" spans="1:19" s="310" customFormat="1" ht="12.75">
      <c r="A49" s="297"/>
      <c r="B49" s="298"/>
      <c r="C49" s="299">
        <v>40</v>
      </c>
      <c r="D49" s="300">
        <v>1997</v>
      </c>
      <c r="E49" s="301" t="s">
        <v>95</v>
      </c>
      <c r="F49" s="350">
        <v>4407.53</v>
      </c>
      <c r="G49" s="302">
        <f aca="true" t="shared" si="8" ref="G49:G64">H49-F49</f>
        <v>0</v>
      </c>
      <c r="H49" s="350">
        <v>4407.53</v>
      </c>
      <c r="I49" s="303">
        <v>20</v>
      </c>
      <c r="J49" s="304">
        <f aca="true" t="shared" si="9" ref="J49:J64">($F$4+0.5)-D49</f>
        <v>20.5</v>
      </c>
      <c r="K49" s="360">
        <v>219.71</v>
      </c>
      <c r="L49" s="361">
        <v>4407.53</v>
      </c>
      <c r="M49" s="305">
        <f aca="true" t="shared" si="10" ref="M49:M64">N49-L49</f>
        <v>-2600.4426999999996</v>
      </c>
      <c r="N49" s="306">
        <f aca="true" t="shared" si="11" ref="N49:N64">IF((($F$4+0.5)-D49)&gt;O49,H49,(H49/O49)*(($F$4+0.5)-D49))</f>
        <v>1807.0873</v>
      </c>
      <c r="O49" s="303">
        <v>50</v>
      </c>
      <c r="P49" s="307">
        <f aca="true" t="shared" si="12" ref="P49:P64">IF((($F$4+0.5)-D49)&gt;=O49,0,O49-(($F$4+0.5)-D49))</f>
        <v>29.5</v>
      </c>
      <c r="Q49" s="308">
        <f aca="true" t="shared" si="13" ref="Q49:Q64">IF(P49&lt;1,(H49-N49),(H49-N49)/P49)</f>
        <v>88.15059999999998</v>
      </c>
      <c r="R49" s="297"/>
      <c r="S49" s="309"/>
    </row>
    <row r="50" spans="1:19" s="324" customFormat="1" ht="12.75">
      <c r="A50" s="311"/>
      <c r="B50" s="312"/>
      <c r="C50" s="313">
        <v>44</v>
      </c>
      <c r="D50" s="314">
        <v>2002</v>
      </c>
      <c r="E50" s="315" t="s">
        <v>96</v>
      </c>
      <c r="F50" s="351">
        <v>4494.54</v>
      </c>
      <c r="G50" s="316">
        <f t="shared" si="8"/>
        <v>0</v>
      </c>
      <c r="H50" s="351">
        <v>4494.54</v>
      </c>
      <c r="I50" s="317">
        <v>50</v>
      </c>
      <c r="J50" s="318">
        <f t="shared" si="9"/>
        <v>15.5</v>
      </c>
      <c r="K50" s="362">
        <v>89.89</v>
      </c>
      <c r="L50" s="363">
        <v>1393.66</v>
      </c>
      <c r="M50" s="319">
        <f t="shared" si="10"/>
        <v>-0.3526000000001659</v>
      </c>
      <c r="N50" s="320">
        <f t="shared" si="11"/>
        <v>1393.3074</v>
      </c>
      <c r="O50" s="317">
        <v>50</v>
      </c>
      <c r="P50" s="321">
        <f t="shared" si="12"/>
        <v>34.5</v>
      </c>
      <c r="Q50" s="322">
        <f t="shared" si="13"/>
        <v>89.89080000000001</v>
      </c>
      <c r="R50" s="311"/>
      <c r="S50" s="323"/>
    </row>
    <row r="51" spans="1:19" s="324" customFormat="1" ht="12.75">
      <c r="A51" s="311"/>
      <c r="B51" s="312"/>
      <c r="C51" s="313">
        <v>46</v>
      </c>
      <c r="D51" s="314">
        <v>2005</v>
      </c>
      <c r="E51" s="315" t="s">
        <v>97</v>
      </c>
      <c r="F51" s="351">
        <v>2550</v>
      </c>
      <c r="G51" s="316">
        <f t="shared" si="8"/>
        <v>0</v>
      </c>
      <c r="H51" s="351">
        <v>2550</v>
      </c>
      <c r="I51" s="317">
        <v>50</v>
      </c>
      <c r="J51" s="318">
        <f t="shared" si="9"/>
        <v>12.5</v>
      </c>
      <c r="K51" s="362">
        <v>51</v>
      </c>
      <c r="L51" s="363">
        <v>618.43</v>
      </c>
      <c r="M51" s="319">
        <f t="shared" si="10"/>
        <v>19.07000000000005</v>
      </c>
      <c r="N51" s="320">
        <f t="shared" si="11"/>
        <v>637.5</v>
      </c>
      <c r="O51" s="317">
        <v>50</v>
      </c>
      <c r="P51" s="321">
        <f t="shared" si="12"/>
        <v>37.5</v>
      </c>
      <c r="Q51" s="322">
        <f t="shared" si="13"/>
        <v>51</v>
      </c>
      <c r="R51" s="311"/>
      <c r="S51" s="323"/>
    </row>
    <row r="52" spans="1:19" s="324" customFormat="1" ht="12.75">
      <c r="A52" s="311"/>
      <c r="B52" s="312"/>
      <c r="C52" s="313">
        <v>38</v>
      </c>
      <c r="D52" s="314">
        <v>1995</v>
      </c>
      <c r="E52" s="315" t="s">
        <v>98</v>
      </c>
      <c r="F52" s="351">
        <v>1464.9</v>
      </c>
      <c r="G52" s="316">
        <f t="shared" si="8"/>
        <v>0</v>
      </c>
      <c r="H52" s="351">
        <v>1464.9</v>
      </c>
      <c r="I52" s="317">
        <v>50</v>
      </c>
      <c r="J52" s="318">
        <f t="shared" si="9"/>
        <v>22.5</v>
      </c>
      <c r="K52" s="362">
        <v>29.3</v>
      </c>
      <c r="L52" s="363">
        <v>644.68</v>
      </c>
      <c r="M52" s="319">
        <f t="shared" si="10"/>
        <v>-315.07749999999993</v>
      </c>
      <c r="N52" s="320">
        <f t="shared" si="11"/>
        <v>329.6025</v>
      </c>
      <c r="O52" s="317">
        <v>100</v>
      </c>
      <c r="P52" s="321">
        <f t="shared" si="12"/>
        <v>77.5</v>
      </c>
      <c r="Q52" s="322">
        <f t="shared" si="13"/>
        <v>14.649000000000001</v>
      </c>
      <c r="R52" s="311"/>
      <c r="S52" s="323"/>
    </row>
    <row r="53" spans="1:19" s="324" customFormat="1" ht="12.75">
      <c r="A53" s="311"/>
      <c r="B53" s="312"/>
      <c r="C53" s="313">
        <v>39</v>
      </c>
      <c r="D53" s="314">
        <v>1997</v>
      </c>
      <c r="E53" s="315" t="s">
        <v>99</v>
      </c>
      <c r="F53" s="351">
        <v>5352.25</v>
      </c>
      <c r="G53" s="316">
        <f t="shared" si="8"/>
        <v>0</v>
      </c>
      <c r="H53" s="351">
        <v>5352.25</v>
      </c>
      <c r="I53" s="317">
        <v>50</v>
      </c>
      <c r="J53" s="318">
        <f t="shared" si="9"/>
        <v>20.5</v>
      </c>
      <c r="K53" s="362">
        <v>107.05</v>
      </c>
      <c r="L53" s="363">
        <v>2141.29</v>
      </c>
      <c r="M53" s="319">
        <f t="shared" si="10"/>
        <v>-1044.07875</v>
      </c>
      <c r="N53" s="320">
        <f t="shared" si="11"/>
        <v>1097.21125</v>
      </c>
      <c r="O53" s="317">
        <v>100</v>
      </c>
      <c r="P53" s="321">
        <f t="shared" si="12"/>
        <v>79.5</v>
      </c>
      <c r="Q53" s="322">
        <f t="shared" si="13"/>
        <v>53.522499999999994</v>
      </c>
      <c r="R53" s="311"/>
      <c r="S53" s="323"/>
    </row>
    <row r="54" spans="1:19" s="324" customFormat="1" ht="12.75">
      <c r="A54" s="311"/>
      <c r="B54" s="312"/>
      <c r="C54" s="313">
        <v>43</v>
      </c>
      <c r="D54" s="314">
        <v>2000</v>
      </c>
      <c r="E54" s="315" t="s">
        <v>100</v>
      </c>
      <c r="F54" s="351">
        <v>2379.16</v>
      </c>
      <c r="G54" s="316">
        <f t="shared" si="8"/>
        <v>0</v>
      </c>
      <c r="H54" s="351">
        <v>2379.16</v>
      </c>
      <c r="I54" s="317">
        <v>50</v>
      </c>
      <c r="J54" s="318">
        <f t="shared" si="9"/>
        <v>17.5</v>
      </c>
      <c r="K54" s="362">
        <v>47.58</v>
      </c>
      <c r="L54" s="363">
        <v>814.81</v>
      </c>
      <c r="M54" s="319">
        <f t="shared" si="10"/>
        <v>-398.45699999999994</v>
      </c>
      <c r="N54" s="320">
        <f t="shared" si="11"/>
        <v>416.353</v>
      </c>
      <c r="O54" s="317">
        <v>100</v>
      </c>
      <c r="P54" s="321">
        <f t="shared" si="12"/>
        <v>82.5</v>
      </c>
      <c r="Q54" s="322">
        <f t="shared" si="13"/>
        <v>23.7916</v>
      </c>
      <c r="R54" s="311"/>
      <c r="S54" s="323"/>
    </row>
    <row r="55" spans="1:19" s="324" customFormat="1" ht="12.75">
      <c r="A55" s="311"/>
      <c r="B55" s="312"/>
      <c r="C55" s="313">
        <v>36</v>
      </c>
      <c r="D55" s="314">
        <v>1995</v>
      </c>
      <c r="E55" s="315" t="s">
        <v>101</v>
      </c>
      <c r="F55" s="351">
        <v>295</v>
      </c>
      <c r="G55" s="316">
        <f t="shared" si="8"/>
        <v>0</v>
      </c>
      <c r="H55" s="351">
        <v>295</v>
      </c>
      <c r="I55" s="317">
        <v>5</v>
      </c>
      <c r="J55" s="318">
        <f t="shared" si="9"/>
        <v>22.5</v>
      </c>
      <c r="K55" s="362">
        <v>0</v>
      </c>
      <c r="L55" s="363">
        <v>295</v>
      </c>
      <c r="M55" s="319">
        <f t="shared" si="10"/>
        <v>0</v>
      </c>
      <c r="N55" s="320">
        <f t="shared" si="11"/>
        <v>295</v>
      </c>
      <c r="O55" s="317">
        <v>10</v>
      </c>
      <c r="P55" s="321">
        <f t="shared" si="12"/>
        <v>0</v>
      </c>
      <c r="Q55" s="322">
        <f t="shared" si="13"/>
        <v>0</v>
      </c>
      <c r="R55" s="311"/>
      <c r="S55" s="323"/>
    </row>
    <row r="56" spans="1:19" s="324" customFormat="1" ht="12.75">
      <c r="A56" s="311"/>
      <c r="B56" s="312"/>
      <c r="C56" s="313">
        <v>37</v>
      </c>
      <c r="D56" s="314">
        <v>1995</v>
      </c>
      <c r="E56" s="315" t="s">
        <v>63</v>
      </c>
      <c r="F56" s="351">
        <v>500</v>
      </c>
      <c r="G56" s="316">
        <f t="shared" si="8"/>
        <v>0</v>
      </c>
      <c r="H56" s="351">
        <v>500</v>
      </c>
      <c r="I56" s="317">
        <v>5</v>
      </c>
      <c r="J56" s="318">
        <f t="shared" si="9"/>
        <v>22.5</v>
      </c>
      <c r="K56" s="362">
        <v>0</v>
      </c>
      <c r="L56" s="363">
        <v>500</v>
      </c>
      <c r="M56" s="319">
        <f t="shared" si="10"/>
        <v>0</v>
      </c>
      <c r="N56" s="320">
        <f t="shared" si="11"/>
        <v>500</v>
      </c>
      <c r="O56" s="317">
        <v>5</v>
      </c>
      <c r="P56" s="321">
        <f t="shared" si="12"/>
        <v>0</v>
      </c>
      <c r="Q56" s="322">
        <f t="shared" si="13"/>
        <v>0</v>
      </c>
      <c r="R56" s="311"/>
      <c r="S56" s="323"/>
    </row>
    <row r="57" spans="1:19" s="324" customFormat="1" ht="12.75">
      <c r="A57" s="311"/>
      <c r="B57" s="312"/>
      <c r="C57" s="313">
        <v>41</v>
      </c>
      <c r="D57" s="314">
        <v>1998</v>
      </c>
      <c r="E57" s="315" t="s">
        <v>102</v>
      </c>
      <c r="F57" s="351">
        <v>621.91</v>
      </c>
      <c r="G57" s="316">
        <f t="shared" si="8"/>
        <v>0</v>
      </c>
      <c r="H57" s="351">
        <v>621.91</v>
      </c>
      <c r="I57" s="317">
        <v>6</v>
      </c>
      <c r="J57" s="318">
        <f t="shared" si="9"/>
        <v>19.5</v>
      </c>
      <c r="K57" s="362">
        <v>0</v>
      </c>
      <c r="L57" s="363">
        <v>621.91</v>
      </c>
      <c r="M57" s="319">
        <f t="shared" si="10"/>
        <v>-15.547750000000065</v>
      </c>
      <c r="N57" s="320">
        <f t="shared" si="11"/>
        <v>606.3622499999999</v>
      </c>
      <c r="O57" s="317">
        <v>20</v>
      </c>
      <c r="P57" s="321">
        <f t="shared" si="12"/>
        <v>0.5</v>
      </c>
      <c r="Q57" s="322">
        <f t="shared" si="13"/>
        <v>15.547750000000065</v>
      </c>
      <c r="R57" s="311"/>
      <c r="S57" s="323"/>
    </row>
    <row r="58" spans="1:19" s="324" customFormat="1" ht="12.75">
      <c r="A58" s="311"/>
      <c r="B58" s="312"/>
      <c r="C58" s="313">
        <v>42</v>
      </c>
      <c r="D58" s="314">
        <v>1999</v>
      </c>
      <c r="E58" s="315" t="s">
        <v>63</v>
      </c>
      <c r="F58" s="351">
        <v>117.81</v>
      </c>
      <c r="G58" s="316">
        <f t="shared" si="8"/>
        <v>0</v>
      </c>
      <c r="H58" s="351">
        <v>117.81</v>
      </c>
      <c r="I58" s="317">
        <v>5</v>
      </c>
      <c r="J58" s="318">
        <f t="shared" si="9"/>
        <v>18.5</v>
      </c>
      <c r="K58" s="362">
        <v>0</v>
      </c>
      <c r="L58" s="363">
        <v>117.81</v>
      </c>
      <c r="M58" s="319">
        <f t="shared" si="10"/>
        <v>0</v>
      </c>
      <c r="N58" s="320">
        <f t="shared" si="11"/>
        <v>117.81</v>
      </c>
      <c r="O58" s="317">
        <v>5</v>
      </c>
      <c r="P58" s="321">
        <f t="shared" si="12"/>
        <v>0</v>
      </c>
      <c r="Q58" s="322">
        <f t="shared" si="13"/>
        <v>0</v>
      </c>
      <c r="R58" s="311"/>
      <c r="S58" s="323"/>
    </row>
    <row r="59" spans="1:19" s="324" customFormat="1" ht="12.75">
      <c r="A59" s="311"/>
      <c r="B59" s="312"/>
      <c r="C59" s="313">
        <v>45</v>
      </c>
      <c r="D59" s="314">
        <v>2003</v>
      </c>
      <c r="E59" s="315" t="s">
        <v>103</v>
      </c>
      <c r="F59" s="351">
        <v>1409.77</v>
      </c>
      <c r="G59" s="316">
        <f t="shared" si="8"/>
        <v>0</v>
      </c>
      <c r="H59" s="351">
        <v>1409.77</v>
      </c>
      <c r="I59" s="317">
        <v>5</v>
      </c>
      <c r="J59" s="318">
        <f t="shared" si="9"/>
        <v>14.5</v>
      </c>
      <c r="K59" s="362">
        <v>0</v>
      </c>
      <c r="L59" s="363">
        <v>1409.77</v>
      </c>
      <c r="M59" s="319">
        <f t="shared" si="10"/>
        <v>0</v>
      </c>
      <c r="N59" s="320">
        <f t="shared" si="11"/>
        <v>1409.77</v>
      </c>
      <c r="O59" s="325">
        <v>7.5</v>
      </c>
      <c r="P59" s="321">
        <f t="shared" si="12"/>
        <v>0</v>
      </c>
      <c r="Q59" s="322">
        <f t="shared" si="13"/>
        <v>0</v>
      </c>
      <c r="R59" s="311"/>
      <c r="S59" s="323"/>
    </row>
    <row r="60" spans="1:19" s="347" customFormat="1" ht="12.75">
      <c r="A60" s="336"/>
      <c r="B60" s="337"/>
      <c r="C60" s="338">
        <v>47</v>
      </c>
      <c r="D60" s="339">
        <v>2006</v>
      </c>
      <c r="E60" s="339" t="s">
        <v>117</v>
      </c>
      <c r="F60" s="352">
        <v>8130</v>
      </c>
      <c r="G60" s="340">
        <f>H60-F60</f>
        <v>0</v>
      </c>
      <c r="H60" s="352">
        <v>8130</v>
      </c>
      <c r="I60" s="341">
        <v>50</v>
      </c>
      <c r="J60" s="342">
        <f>($F$4+0.5)-D60</f>
        <v>11.5</v>
      </c>
      <c r="K60" s="364">
        <v>162.6</v>
      </c>
      <c r="L60" s="365">
        <v>1869.9</v>
      </c>
      <c r="M60" s="319">
        <f>N60-L60</f>
        <v>0</v>
      </c>
      <c r="N60" s="320">
        <f>IF((($F$4+0.5)-D60)&gt;O60,H60,(H60/O60)*(($F$4+0.5)-D60))</f>
        <v>1869.8999999999999</v>
      </c>
      <c r="O60" s="344">
        <v>50</v>
      </c>
      <c r="P60" s="345">
        <f>IF((($F$4+0.5)-D60)&gt;=O60,0,O60-(($F$4+0.5)-D60))</f>
        <v>38.5</v>
      </c>
      <c r="Q60" s="343">
        <f>IF(P60&lt;1,(H60-N60),(H60-N60)/P60)</f>
        <v>162.60000000000002</v>
      </c>
      <c r="R60" s="336"/>
      <c r="S60" s="346"/>
    </row>
    <row r="61" spans="1:19" s="347" customFormat="1" ht="12.75">
      <c r="A61" s="336"/>
      <c r="B61" s="337"/>
      <c r="C61" s="338">
        <v>48</v>
      </c>
      <c r="D61" s="339">
        <v>2011</v>
      </c>
      <c r="E61" s="339" t="s">
        <v>118</v>
      </c>
      <c r="F61" s="352">
        <v>3121.61</v>
      </c>
      <c r="G61" s="340">
        <f>H61-F61</f>
        <v>0</v>
      </c>
      <c r="H61" s="352">
        <v>3121.61</v>
      </c>
      <c r="I61" s="341">
        <v>5</v>
      </c>
      <c r="J61" s="342">
        <f>($F$4+0.5)-D61</f>
        <v>6.5</v>
      </c>
      <c r="K61" s="364">
        <v>0</v>
      </c>
      <c r="L61" s="365">
        <v>3121.61</v>
      </c>
      <c r="M61" s="319">
        <f>N61-L61</f>
        <v>0</v>
      </c>
      <c r="N61" s="320">
        <f>IF((($F$4+0.5)-D61)&gt;O61,H61,(H61/O61)*(($F$4+0.5)-D61))</f>
        <v>3121.61</v>
      </c>
      <c r="O61" s="344">
        <v>5</v>
      </c>
      <c r="P61" s="345">
        <f>IF((($F$4+0.5)-D61)&gt;=O61,0,O61-(($F$4+0.5)-D61))</f>
        <v>0</v>
      </c>
      <c r="Q61" s="343">
        <f>IF(P61&lt;1,(H61-N61),(H61-N61)/P61)</f>
        <v>0</v>
      </c>
      <c r="R61" s="336"/>
      <c r="S61" s="346"/>
    </row>
    <row r="62" spans="1:19" s="347" customFormat="1" ht="12.75">
      <c r="A62" s="336"/>
      <c r="B62" s="337"/>
      <c r="C62" s="338">
        <v>49</v>
      </c>
      <c r="D62" s="339">
        <v>2014</v>
      </c>
      <c r="E62" s="366" t="s">
        <v>120</v>
      </c>
      <c r="F62" s="352">
        <v>732.23</v>
      </c>
      <c r="G62" s="340">
        <f>H62-F62</f>
        <v>0</v>
      </c>
      <c r="H62" s="352">
        <v>732.23</v>
      </c>
      <c r="I62" s="341">
        <v>10</v>
      </c>
      <c r="J62" s="342">
        <f>($F$4+0.5)-D62</f>
        <v>3.5</v>
      </c>
      <c r="K62" s="364">
        <v>61.02</v>
      </c>
      <c r="L62" s="365">
        <v>190.69</v>
      </c>
      <c r="M62" s="319">
        <f>N62-L62</f>
        <v>65.59050000000002</v>
      </c>
      <c r="N62" s="320">
        <f>IF((($F$4+0.5)-D62)&gt;O62,H62,(H62/O62)*(($F$4+0.5)-D62))</f>
        <v>256.2805</v>
      </c>
      <c r="O62" s="344">
        <v>10</v>
      </c>
      <c r="P62" s="345">
        <f>IF((($F$4+0.5)-D62)&gt;=O62,0,O62-(($F$4+0.5)-D62))</f>
        <v>6.5</v>
      </c>
      <c r="Q62" s="343">
        <f>IF(P62&lt;1,(H62-N62),(H62-N62)/P62)</f>
        <v>73.223</v>
      </c>
      <c r="R62" s="336"/>
      <c r="S62" s="346"/>
    </row>
    <row r="63" spans="1:19" s="347" customFormat="1" ht="12.75">
      <c r="A63" s="336"/>
      <c r="B63" s="337"/>
      <c r="C63" s="338">
        <v>50</v>
      </c>
      <c r="D63" s="339">
        <v>2016</v>
      </c>
      <c r="E63" s="366" t="s">
        <v>121</v>
      </c>
      <c r="F63" s="352">
        <v>3440.16</v>
      </c>
      <c r="G63" s="340">
        <f>H63-F63</f>
        <v>0</v>
      </c>
      <c r="H63" s="352">
        <v>3440.16</v>
      </c>
      <c r="I63" s="341">
        <v>50</v>
      </c>
      <c r="J63" s="342">
        <f>($F$4+0.5)-D63</f>
        <v>1.5</v>
      </c>
      <c r="K63" s="364">
        <v>68.8</v>
      </c>
      <c r="L63" s="365">
        <v>103.2</v>
      </c>
      <c r="M63" s="319">
        <f>N63-L63</f>
        <v>154.81199999999995</v>
      </c>
      <c r="N63" s="320">
        <f>IF((($F$4+0.5)-D63)&gt;O63,H63,(H63/O63)*(($F$4+0.5)-D63))</f>
        <v>258.01199999999994</v>
      </c>
      <c r="O63" s="344">
        <v>20</v>
      </c>
      <c r="P63" s="345">
        <f>IF((($F$4+0.5)-D63)&gt;=O63,0,O63-(($F$4+0.5)-D63))</f>
        <v>18.5</v>
      </c>
      <c r="Q63" s="343">
        <f>IF(P63&lt;1,(H63-N63),(H63-N63)/P63)</f>
        <v>172.008</v>
      </c>
      <c r="R63" s="336"/>
      <c r="S63" s="346"/>
    </row>
    <row r="64" spans="1:19" s="347" customFormat="1" ht="13.5" thickBot="1">
      <c r="A64" s="336"/>
      <c r="B64" s="337"/>
      <c r="C64" s="338">
        <v>51</v>
      </c>
      <c r="D64" s="339">
        <v>2017</v>
      </c>
      <c r="E64" s="366" t="s">
        <v>122</v>
      </c>
      <c r="F64" s="352">
        <v>13202.83</v>
      </c>
      <c r="G64" s="340">
        <f t="shared" si="8"/>
        <v>0</v>
      </c>
      <c r="H64" s="352">
        <v>13202.83</v>
      </c>
      <c r="I64" s="341">
        <v>50</v>
      </c>
      <c r="J64" s="342">
        <f t="shared" si="9"/>
        <v>0.5</v>
      </c>
      <c r="K64" s="364">
        <v>132.03</v>
      </c>
      <c r="L64" s="365">
        <v>132.03</v>
      </c>
      <c r="M64" s="319">
        <f t="shared" si="10"/>
        <v>-0.0016999999999995907</v>
      </c>
      <c r="N64" s="320">
        <f t="shared" si="11"/>
        <v>132.0283</v>
      </c>
      <c r="O64" s="344">
        <v>50</v>
      </c>
      <c r="P64" s="345">
        <f t="shared" si="12"/>
        <v>49.5</v>
      </c>
      <c r="Q64" s="343">
        <f t="shared" si="13"/>
        <v>264.0566</v>
      </c>
      <c r="R64" s="336"/>
      <c r="S64" s="346"/>
    </row>
    <row r="65" spans="1:18" ht="13.5" thickTop="1">
      <c r="A65" s="135"/>
      <c r="B65" s="105"/>
      <c r="C65" s="145"/>
      <c r="D65" s="33"/>
      <c r="E65" s="33" t="s">
        <v>24</v>
      </c>
      <c r="F65" s="353">
        <f>SUM(F16:F64)</f>
        <v>219844.25</v>
      </c>
      <c r="G65" s="196">
        <f>SUM(G16:G64)</f>
        <v>-10651.57</v>
      </c>
      <c r="H65" s="355">
        <f>SUM(H16:H64)</f>
        <v>209192.68</v>
      </c>
      <c r="I65" s="98"/>
      <c r="J65" s="200"/>
      <c r="K65" s="355">
        <f>SUM(K16:K64)</f>
        <v>3396.9600000000005</v>
      </c>
      <c r="L65" s="355">
        <f>SUM(L16:L64)</f>
        <v>161996.74999999997</v>
      </c>
      <c r="M65" s="196">
        <f>SUM(M16:M59)</f>
        <v>-57236.657052380964</v>
      </c>
      <c r="N65" s="196">
        <f>SUM(N16:N59)</f>
        <v>99342.66294761904</v>
      </c>
      <c r="O65" s="98"/>
      <c r="P65" s="198"/>
      <c r="Q65" s="196">
        <f>SUM(Q16:Q64)</f>
        <v>2577.884669047619</v>
      </c>
      <c r="R65" s="22"/>
    </row>
    <row r="66" spans="1:52" s="128" customFormat="1" ht="13.5" thickBot="1">
      <c r="A66" s="136"/>
      <c r="B66" s="216"/>
      <c r="C66" s="68"/>
      <c r="D66" s="68"/>
      <c r="E66" s="68"/>
      <c r="F66" s="233"/>
      <c r="G66" s="218"/>
      <c r="H66" s="255"/>
      <c r="I66" s="220"/>
      <c r="J66" s="234"/>
      <c r="K66" s="218"/>
      <c r="L66" s="219"/>
      <c r="M66" s="221"/>
      <c r="N66" s="233"/>
      <c r="O66" s="220"/>
      <c r="P66" s="217"/>
      <c r="Q66" s="219"/>
      <c r="R66" s="135"/>
      <c r="S66"/>
      <c r="T66" s="7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row>
    <row r="67" spans="1:22" s="33" customFormat="1" ht="13.5" thickBot="1">
      <c r="A67"/>
      <c r="B67" s="222"/>
      <c r="C67" s="144"/>
      <c r="D67" s="245"/>
      <c r="E67" s="245"/>
      <c r="F67" s="229"/>
      <c r="G67" s="246"/>
      <c r="H67" s="229"/>
      <c r="I67" s="247"/>
      <c r="J67" s="229"/>
      <c r="K67" s="229"/>
      <c r="L67" s="229"/>
      <c r="M67" s="231"/>
      <c r="N67" s="248"/>
      <c r="O67" s="231"/>
      <c r="P67" s="247"/>
      <c r="Q67" s="150"/>
      <c r="R67" s="146"/>
      <c r="S67"/>
      <c r="T67"/>
      <c r="U67"/>
      <c r="V67"/>
    </row>
    <row r="68" spans="1:22" s="33" customFormat="1" ht="12.75">
      <c r="A68"/>
      <c r="B68" s="223" t="s">
        <v>65</v>
      </c>
      <c r="C68" s="66"/>
      <c r="D68" s="66"/>
      <c r="E68" s="67"/>
      <c r="F68" s="215"/>
      <c r="G68" s="236"/>
      <c r="H68" s="256"/>
      <c r="I68" s="152"/>
      <c r="J68" s="204"/>
      <c r="K68" s="207"/>
      <c r="L68" s="167"/>
      <c r="M68" s="180"/>
      <c r="N68" s="209"/>
      <c r="O68" s="153"/>
      <c r="P68" s="212"/>
      <c r="Q68" s="155"/>
      <c r="R68" s="146"/>
      <c r="S68"/>
      <c r="T68"/>
      <c r="U68"/>
      <c r="V68"/>
    </row>
    <row r="69" spans="1:22" s="33" customFormat="1" ht="12.75">
      <c r="A69"/>
      <c r="B69" s="260"/>
      <c r="D69" s="225"/>
      <c r="E69" s="249"/>
      <c r="F69" s="199">
        <v>0</v>
      </c>
      <c r="G69" s="133"/>
      <c r="H69" s="257"/>
      <c r="I69" s="139"/>
      <c r="J69" s="200"/>
      <c r="K69" s="140">
        <f>IF(L69=F69,0,F69/I69)</f>
        <v>0</v>
      </c>
      <c r="L69" s="175">
        <v>0</v>
      </c>
      <c r="M69" s="164">
        <f>N69-L69</f>
        <v>0</v>
      </c>
      <c r="N69" s="188">
        <v>0</v>
      </c>
      <c r="O69" s="139"/>
      <c r="P69" s="211"/>
      <c r="Q69" s="97">
        <f>IF(P69&lt;1,(H69-N69),(H69-N69)/P69)</f>
        <v>0</v>
      </c>
      <c r="R69" s="146"/>
      <c r="S69"/>
      <c r="T69"/>
      <c r="U69"/>
      <c r="V69"/>
    </row>
    <row r="70" spans="1:19" ht="13.5" thickBot="1">
      <c r="A70" s="22"/>
      <c r="B70" s="224"/>
      <c r="C70" s="33"/>
      <c r="D70" s="225"/>
      <c r="E70" s="249"/>
      <c r="F70" s="199"/>
      <c r="G70" s="133"/>
      <c r="H70" s="258"/>
      <c r="I70" s="139"/>
      <c r="J70" s="103"/>
      <c r="K70" s="140"/>
      <c r="L70" s="175"/>
      <c r="M70" s="164"/>
      <c r="N70" s="188"/>
      <c r="O70" s="139"/>
      <c r="P70" s="211"/>
      <c r="Q70" s="97"/>
      <c r="R70" s="129"/>
      <c r="S70" s="244"/>
    </row>
    <row r="71" spans="1:19" ht="13.5" thickTop="1">
      <c r="A71" s="135"/>
      <c r="B71" s="227"/>
      <c r="C71" s="33"/>
      <c r="D71" s="33"/>
      <c r="E71" s="33" t="s">
        <v>24</v>
      </c>
      <c r="F71" s="191">
        <f>SUM(F69:F70)</f>
        <v>0</v>
      </c>
      <c r="G71" s="196">
        <f>H71-F71</f>
        <v>0</v>
      </c>
      <c r="H71" s="157">
        <f>SUM(H69:H70)</f>
        <v>0</v>
      </c>
      <c r="I71" s="98"/>
      <c r="J71" s="103"/>
      <c r="K71" s="250">
        <f>SUM(K69:K70)</f>
        <v>0</v>
      </c>
      <c r="L71" s="157">
        <f>SUM(L69:L70)</f>
        <v>0</v>
      </c>
      <c r="M71" s="162">
        <f>SUM(M69:M70)</f>
        <v>0</v>
      </c>
      <c r="N71" s="191">
        <f>SUM(N69:N70)</f>
        <v>0</v>
      </c>
      <c r="O71" s="98"/>
      <c r="P71" s="198"/>
      <c r="Q71" s="157">
        <f>SUM(Q69:Q70)</f>
        <v>0</v>
      </c>
      <c r="R71" s="129"/>
      <c r="S71" s="244"/>
    </row>
    <row r="72" spans="1:22" s="33" customFormat="1" ht="13.5" thickBot="1">
      <c r="A72"/>
      <c r="B72" s="226"/>
      <c r="C72" s="141"/>
      <c r="D72" s="93"/>
      <c r="E72" s="93"/>
      <c r="F72" s="193"/>
      <c r="G72" s="173"/>
      <c r="H72" s="166"/>
      <c r="I72" s="94"/>
      <c r="J72" s="142"/>
      <c r="K72" s="251"/>
      <c r="L72" s="166"/>
      <c r="M72" s="179"/>
      <c r="N72" s="210"/>
      <c r="O72" s="143"/>
      <c r="P72" s="201"/>
      <c r="Q72" s="156"/>
      <c r="R72" s="146"/>
      <c r="S72"/>
      <c r="T72"/>
      <c r="U72"/>
      <c r="V72"/>
    </row>
    <row r="73" spans="1:22" s="33" customFormat="1" ht="12.75">
      <c r="A73"/>
      <c r="C73" s="154"/>
      <c r="D73" s="145"/>
      <c r="E73" s="228" t="s">
        <v>51</v>
      </c>
      <c r="F73" s="151"/>
      <c r="G73" s="230"/>
      <c r="H73" s="151"/>
      <c r="I73" s="147"/>
      <c r="J73" s="146"/>
      <c r="K73" s="146"/>
      <c r="L73" s="151"/>
      <c r="M73" s="153"/>
      <c r="N73" s="149"/>
      <c r="O73" s="148"/>
      <c r="P73" s="147"/>
      <c r="Q73" s="150"/>
      <c r="R73" s="146"/>
      <c r="S73"/>
      <c r="T73"/>
      <c r="U73"/>
      <c r="V73"/>
    </row>
    <row r="74" spans="1:52" ht="13.5" customHeight="1" thickBot="1">
      <c r="A74" s="22"/>
      <c r="B74" s="33"/>
      <c r="C74" s="33"/>
      <c r="D74" s="22"/>
      <c r="E74" s="68"/>
      <c r="F74" s="75"/>
      <c r="G74" s="73"/>
      <c r="H74" s="75"/>
      <c r="I74" s="33"/>
      <c r="J74" s="103"/>
      <c r="K74" s="73"/>
      <c r="L74" s="73"/>
      <c r="M74" s="73"/>
      <c r="N74" s="73"/>
      <c r="O74" s="33"/>
      <c r="P74" s="74"/>
      <c r="Q74" s="73"/>
      <c r="R74" s="22"/>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row>
    <row r="75" spans="1:18" ht="12.75">
      <c r="A75" s="22"/>
      <c r="B75" s="76"/>
      <c r="C75" s="77" t="s">
        <v>25</v>
      </c>
      <c r="D75" s="66"/>
      <c r="E75" s="66"/>
      <c r="F75" s="190"/>
      <c r="G75" s="171"/>
      <c r="H75" s="79"/>
      <c r="I75" s="72"/>
      <c r="J75" s="103"/>
      <c r="K75" s="73"/>
      <c r="L75" s="73"/>
      <c r="M75" s="73"/>
      <c r="N75" s="73"/>
      <c r="O75" s="33"/>
      <c r="P75" s="74"/>
      <c r="Q75" s="73"/>
      <c r="R75" s="22"/>
    </row>
    <row r="76" spans="1:18" ht="12.75">
      <c r="A76" s="22"/>
      <c r="B76" s="72"/>
      <c r="C76" s="33" t="s">
        <v>26</v>
      </c>
      <c r="D76" s="33"/>
      <c r="E76" s="33"/>
      <c r="F76" s="192">
        <f>F65</f>
        <v>219844.25</v>
      </c>
      <c r="G76" s="172">
        <f>G65</f>
        <v>-10651.57</v>
      </c>
      <c r="H76" s="165">
        <f>H65</f>
        <v>209192.68</v>
      </c>
      <c r="I76" s="72"/>
      <c r="J76" s="103"/>
      <c r="K76" s="73"/>
      <c r="L76" s="73"/>
      <c r="M76" s="73"/>
      <c r="N76" s="73"/>
      <c r="O76" s="33"/>
      <c r="P76" s="74"/>
      <c r="Q76" s="73"/>
      <c r="R76" s="22"/>
    </row>
    <row r="77" spans="1:18" ht="13.5" thickBot="1">
      <c r="A77" s="22"/>
      <c r="B77" s="72"/>
      <c r="C77" s="33" t="s">
        <v>27</v>
      </c>
      <c r="D77" s="33"/>
      <c r="E77" s="33"/>
      <c r="F77" s="194">
        <f>F13</f>
        <v>101832.22</v>
      </c>
      <c r="G77" s="174">
        <f>G13</f>
        <v>-101382.22</v>
      </c>
      <c r="H77" s="168">
        <f>H13</f>
        <v>450</v>
      </c>
      <c r="I77" s="72"/>
      <c r="J77" s="74"/>
      <c r="K77" s="73"/>
      <c r="L77" s="73"/>
      <c r="M77" s="73"/>
      <c r="N77" s="73"/>
      <c r="O77" s="33"/>
      <c r="P77" s="74"/>
      <c r="Q77" s="73"/>
      <c r="R77" s="22"/>
    </row>
    <row r="78" spans="1:18" ht="13.5" thickTop="1">
      <c r="A78" s="22"/>
      <c r="B78" s="72"/>
      <c r="C78" s="33" t="s">
        <v>28</v>
      </c>
      <c r="D78" s="33"/>
      <c r="E78" s="33"/>
      <c r="F78" s="192">
        <f>F76+F77</f>
        <v>321676.47</v>
      </c>
      <c r="G78" s="172">
        <f>H78-F78</f>
        <v>-112033.78999999998</v>
      </c>
      <c r="H78" s="165">
        <f>H76+H77</f>
        <v>209642.68</v>
      </c>
      <c r="I78" s="72"/>
      <c r="J78" s="74"/>
      <c r="K78" s="73"/>
      <c r="L78" s="73"/>
      <c r="M78" s="73"/>
      <c r="N78" s="73"/>
      <c r="O78" s="33"/>
      <c r="P78" s="74"/>
      <c r="Q78" s="73"/>
      <c r="R78" s="22"/>
    </row>
    <row r="79" spans="1:18" ht="13.5" thickBot="1">
      <c r="A79" s="22"/>
      <c r="B79" s="72"/>
      <c r="C79" s="33" t="s">
        <v>66</v>
      </c>
      <c r="D79" s="33"/>
      <c r="E79" s="33"/>
      <c r="F79" s="189">
        <f>F69</f>
        <v>0</v>
      </c>
      <c r="G79" s="172">
        <f>H79-F79</f>
        <v>0</v>
      </c>
      <c r="H79" s="165">
        <f>H71</f>
        <v>0</v>
      </c>
      <c r="I79" s="72"/>
      <c r="J79" s="74"/>
      <c r="K79" s="73"/>
      <c r="L79" s="73"/>
      <c r="M79" s="73"/>
      <c r="N79" s="73"/>
      <c r="O79" s="33"/>
      <c r="P79" s="74"/>
      <c r="Q79" s="73"/>
      <c r="R79" s="22"/>
    </row>
    <row r="80" spans="1:18" ht="14.25" thickBot="1" thickTop="1">
      <c r="A80" s="22"/>
      <c r="B80" s="238"/>
      <c r="C80" s="68"/>
      <c r="D80" s="68"/>
      <c r="E80" s="241" t="s">
        <v>67</v>
      </c>
      <c r="F80" s="239">
        <f>SUM(F78:F79)</f>
        <v>321676.47</v>
      </c>
      <c r="G80" s="239">
        <f>H80-F80</f>
        <v>-112033.78999999998</v>
      </c>
      <c r="H80" s="240">
        <f>SUM(H78:H79)</f>
        <v>209642.68</v>
      </c>
      <c r="I80" s="72"/>
      <c r="J80" s="74"/>
      <c r="K80" s="73"/>
      <c r="L80" s="73"/>
      <c r="M80" s="73"/>
      <c r="N80" s="73"/>
      <c r="O80" s="33"/>
      <c r="P80" s="74"/>
      <c r="Q80" s="73"/>
      <c r="R80" s="22"/>
    </row>
    <row r="81" spans="1:18" ht="3.75" customHeight="1">
      <c r="A81" s="22"/>
      <c r="C81" s="33"/>
      <c r="D81" s="33"/>
      <c r="E81" s="33"/>
      <c r="F81" s="73"/>
      <c r="G81" s="73"/>
      <c r="H81" s="73"/>
      <c r="I81" s="33"/>
      <c r="J81" s="74"/>
      <c r="K81" s="73"/>
      <c r="L81" s="73"/>
      <c r="M81" s="73"/>
      <c r="N81" s="73"/>
      <c r="O81" s="33"/>
      <c r="P81" s="74"/>
      <c r="Q81" s="73"/>
      <c r="R81" s="22"/>
    </row>
    <row r="82" spans="1:18" ht="12.75">
      <c r="A82" s="22"/>
      <c r="F82" s="274"/>
      <c r="R82" s="22"/>
    </row>
    <row r="83" spans="1:18" ht="12.75">
      <c r="A83" s="22"/>
      <c r="R83" s="22"/>
    </row>
    <row r="84" spans="1:18" ht="3.75" customHeight="1">
      <c r="A84" s="22"/>
      <c r="C84" s="33"/>
      <c r="D84" s="33"/>
      <c r="E84" s="33"/>
      <c r="F84" s="73"/>
      <c r="G84" s="73"/>
      <c r="H84" s="73"/>
      <c r="I84" s="33"/>
      <c r="J84" s="74"/>
      <c r="K84" s="73"/>
      <c r="L84" s="73"/>
      <c r="M84" s="73"/>
      <c r="N84" s="73"/>
      <c r="O84" s="33"/>
      <c r="P84" s="74"/>
      <c r="Q84" s="73"/>
      <c r="R84" s="22"/>
    </row>
  </sheetData>
  <sheetProtection/>
  <mergeCells count="1">
    <mergeCell ref="N1:Q1"/>
  </mergeCells>
  <printOptions gridLines="1" headings="1" horizontalCentered="1"/>
  <pageMargins left="0.25" right="0.25" top="0.75" bottom="0.75" header="0.5" footer="0.5"/>
  <pageSetup cellComments="atEnd" fitToHeight="2" horizontalDpi="300" verticalDpi="300" orientation="landscape" scale="75" r:id="rId3"/>
  <headerFooter alignWithMargins="0">
    <oddHeader>&amp;CADJUSTED DEPRECIATION SCHEDULE&amp;RAttachment-2</oddHeader>
  </headerFooter>
  <legacyDrawing r:id="rId2"/>
</worksheet>
</file>

<file path=xl/worksheets/sheet2.xml><?xml version="1.0" encoding="utf-8"?>
<worksheet xmlns="http://schemas.openxmlformats.org/spreadsheetml/2006/main" xmlns:r="http://schemas.openxmlformats.org/officeDocument/2006/relationships">
  <dimension ref="A1:S55"/>
  <sheetViews>
    <sheetView zoomScalePageLayoutView="0" workbookViewId="0" topLeftCell="A1">
      <selection activeCell="E10" sqref="E10"/>
    </sheetView>
  </sheetViews>
  <sheetFormatPr defaultColWidth="9.140625" defaultRowHeight="12.75"/>
  <cols>
    <col min="1" max="1" width="34.28125" style="0" customWidth="1"/>
    <col min="2" max="2" width="3.7109375" style="0" customWidth="1"/>
    <col min="3" max="3" width="10.421875" style="0" customWidth="1"/>
    <col min="4" max="4" width="3.7109375" style="0" customWidth="1"/>
    <col min="5" max="5" width="10.8515625" style="0" customWidth="1"/>
    <col min="6" max="6" width="3.7109375" style="0" customWidth="1"/>
    <col min="7" max="7" width="10.421875" style="0" customWidth="1"/>
    <col min="8" max="8" width="3.7109375" style="0" customWidth="1"/>
  </cols>
  <sheetData>
    <row r="1" spans="1:8" ht="15">
      <c r="A1" s="23" t="str">
        <f>DEPSCH!B1</f>
        <v>COMPANY: BLAINE E. RHODES</v>
      </c>
      <c r="B1" s="3"/>
      <c r="C1" s="3"/>
      <c r="D1" s="4"/>
      <c r="E1" s="4"/>
      <c r="F1" s="368"/>
      <c r="G1" s="368"/>
      <c r="H1" s="368"/>
    </row>
    <row r="2" spans="1:8" ht="15">
      <c r="A2" s="23"/>
      <c r="B2" s="3"/>
      <c r="C2" s="3"/>
      <c r="D2" s="4"/>
      <c r="E2" s="4"/>
      <c r="F2" s="4"/>
      <c r="G2" s="4"/>
      <c r="H2" s="3"/>
    </row>
    <row r="3" spans="1:8" ht="15">
      <c r="A3" s="24" t="s">
        <v>123</v>
      </c>
      <c r="B3" s="25"/>
      <c r="C3" s="25"/>
      <c r="D3" s="25"/>
      <c r="E3" s="25"/>
      <c r="F3" s="25"/>
      <c r="G3" s="25"/>
      <c r="H3" s="26"/>
    </row>
    <row r="4" spans="1:8" ht="15">
      <c r="A4" s="27"/>
      <c r="B4" s="28"/>
      <c r="C4" s="29" t="s">
        <v>0</v>
      </c>
      <c r="D4" s="28"/>
      <c r="E4" s="30" t="s">
        <v>30</v>
      </c>
      <c r="F4" s="28"/>
      <c r="G4" s="29" t="s">
        <v>1</v>
      </c>
      <c r="H4" s="31"/>
    </row>
    <row r="5" spans="1:8" ht="3" customHeight="1" thickBot="1">
      <c r="A5" s="32"/>
      <c r="B5" s="33"/>
      <c r="C5" s="18"/>
      <c r="D5" s="28"/>
      <c r="E5" s="19"/>
      <c r="F5" s="28"/>
      <c r="G5" s="18"/>
      <c r="H5" s="31"/>
    </row>
    <row r="6" spans="1:8" ht="15">
      <c r="A6" s="34" t="s">
        <v>31</v>
      </c>
      <c r="B6" s="35"/>
      <c r="C6" s="158">
        <f>ROUND(DEPSCH!F65,0)</f>
        <v>219844</v>
      </c>
      <c r="D6" s="28"/>
      <c r="E6" s="158">
        <f>G6-C6</f>
        <v>-10651</v>
      </c>
      <c r="F6" s="28"/>
      <c r="G6" s="158">
        <f>ROUND(DEPSCH!H65,0)</f>
        <v>209193</v>
      </c>
      <c r="H6" s="31"/>
    </row>
    <row r="7" spans="1:8" ht="15">
      <c r="A7" s="36" t="s">
        <v>32</v>
      </c>
      <c r="B7" s="37"/>
      <c r="C7" s="158">
        <f>ROUND(DEPSCH!L65,0)</f>
        <v>161997</v>
      </c>
      <c r="D7" s="28"/>
      <c r="E7" s="158">
        <f>G7-C7</f>
        <v>-62654</v>
      </c>
      <c r="F7" s="28"/>
      <c r="G7" s="158">
        <f>ROUND(DEPSCH!N65,0)</f>
        <v>99343</v>
      </c>
      <c r="H7" s="31"/>
    </row>
    <row r="8" spans="1:8" ht="3" customHeight="1" thickBot="1">
      <c r="A8" s="36"/>
      <c r="B8" s="37"/>
      <c r="C8" s="21"/>
      <c r="D8" s="28"/>
      <c r="E8" s="21"/>
      <c r="F8" s="28"/>
      <c r="G8" s="21"/>
      <c r="H8" s="31"/>
    </row>
    <row r="9" spans="1:8" ht="15.75" thickTop="1">
      <c r="A9" s="38" t="s">
        <v>33</v>
      </c>
      <c r="B9" s="39"/>
      <c r="C9" s="99">
        <f>C6-C7</f>
        <v>57847</v>
      </c>
      <c r="D9" s="28"/>
      <c r="E9" s="99">
        <f>E6-E7</f>
        <v>52003</v>
      </c>
      <c r="F9" s="28"/>
      <c r="G9" s="99">
        <f>G6-G7</f>
        <v>109850</v>
      </c>
      <c r="H9" s="40"/>
    </row>
    <row r="10" spans="1:8" ht="15.75" thickBot="1">
      <c r="A10" s="36" t="s">
        <v>34</v>
      </c>
      <c r="B10" s="37"/>
      <c r="C10" s="101">
        <f>ROUND(DEPSCH!F13,0)</f>
        <v>101832</v>
      </c>
      <c r="D10" s="102"/>
      <c r="E10" s="243">
        <f>G10-C10</f>
        <v>-101382</v>
      </c>
      <c r="F10" s="102"/>
      <c r="G10" s="101">
        <f>ROUND(DEPSCH!H13,0)</f>
        <v>450</v>
      </c>
      <c r="H10" s="31"/>
    </row>
    <row r="11" spans="1:8" ht="3" customHeight="1" thickBot="1">
      <c r="A11" s="36"/>
      <c r="B11" s="37"/>
      <c r="C11" s="21"/>
      <c r="D11" s="28"/>
      <c r="E11" s="21"/>
      <c r="F11" s="28"/>
      <c r="G11" s="21"/>
      <c r="H11" s="31"/>
    </row>
    <row r="12" spans="1:8" ht="15.75" thickTop="1">
      <c r="A12" s="41" t="s">
        <v>28</v>
      </c>
      <c r="B12" s="42"/>
      <c r="C12" s="99">
        <f>C9+C10</f>
        <v>159679</v>
      </c>
      <c r="D12" s="28"/>
      <c r="E12" s="99">
        <f>E9+E10</f>
        <v>-49379</v>
      </c>
      <c r="F12" s="28"/>
      <c r="G12" s="99">
        <f>G9+G10</f>
        <v>110300</v>
      </c>
      <c r="H12" s="31"/>
    </row>
    <row r="13" spans="1:8" ht="15">
      <c r="A13" s="38" t="s">
        <v>35</v>
      </c>
      <c r="B13" s="39"/>
      <c r="C13" s="20"/>
      <c r="D13" s="28"/>
      <c r="E13" s="20"/>
      <c r="F13" s="28"/>
      <c r="G13" s="20"/>
      <c r="H13" s="31"/>
    </row>
    <row r="14" spans="1:8" ht="13.5">
      <c r="A14" s="34" t="s">
        <v>36</v>
      </c>
      <c r="B14" s="35"/>
      <c r="C14" s="158">
        <f>ROUND(DEPSCH!F71,0)</f>
        <v>0</v>
      </c>
      <c r="D14" s="99"/>
      <c r="E14" s="116">
        <f>G14-C14</f>
        <v>0</v>
      </c>
      <c r="F14" s="99"/>
      <c r="G14" s="158">
        <f>ROUND(DEPSCH!H71,0)</f>
        <v>0</v>
      </c>
      <c r="H14" s="31"/>
    </row>
    <row r="15" spans="1:8" ht="13.5">
      <c r="A15" s="36" t="s">
        <v>37</v>
      </c>
      <c r="B15" s="37"/>
      <c r="C15" s="116">
        <v>0</v>
      </c>
      <c r="D15" s="99"/>
      <c r="E15" s="99">
        <f>G15-C15</f>
        <v>9953</v>
      </c>
      <c r="F15" s="99"/>
      <c r="G15" s="99">
        <v>9953</v>
      </c>
      <c r="H15" s="31"/>
    </row>
    <row r="16" spans="1:8" ht="13.5">
      <c r="A16" s="36" t="s">
        <v>38</v>
      </c>
      <c r="B16" s="37"/>
      <c r="C16" s="116">
        <v>0</v>
      </c>
      <c r="D16" s="99"/>
      <c r="E16" s="99">
        <f>G16-C16</f>
        <v>1103</v>
      </c>
      <c r="F16" s="99"/>
      <c r="G16" s="242">
        <v>1103</v>
      </c>
      <c r="H16" s="31"/>
    </row>
    <row r="17" spans="1:8" ht="3" customHeight="1" thickBot="1">
      <c r="A17" s="36"/>
      <c r="B17" s="37"/>
      <c r="C17" s="21"/>
      <c r="D17" s="28"/>
      <c r="E17" s="21"/>
      <c r="F17" s="28"/>
      <c r="G17" s="21"/>
      <c r="H17" s="43"/>
    </row>
    <row r="18" spans="1:8" ht="14.25" thickTop="1">
      <c r="A18" s="41" t="s">
        <v>39</v>
      </c>
      <c r="B18" s="42"/>
      <c r="C18" s="99">
        <f>C12+C14+C15+C16</f>
        <v>159679</v>
      </c>
      <c r="D18" s="28"/>
      <c r="E18" s="99">
        <f>G18-C18</f>
        <v>-38323</v>
      </c>
      <c r="F18" s="28"/>
      <c r="G18" s="99">
        <f>G12+G14+G16+G15</f>
        <v>121356</v>
      </c>
      <c r="H18" s="31"/>
    </row>
    <row r="19" spans="1:8" ht="13.5">
      <c r="A19" s="44"/>
      <c r="B19" s="45"/>
      <c r="C19" s="46" t="s">
        <v>40</v>
      </c>
      <c r="D19" s="47"/>
      <c r="E19" s="46" t="s">
        <v>40</v>
      </c>
      <c r="F19" s="47"/>
      <c r="G19" s="46" t="s">
        <v>40</v>
      </c>
      <c r="H19" s="48"/>
    </row>
    <row r="20" spans="1:19" ht="13.5">
      <c r="A20" s="49" t="s">
        <v>41</v>
      </c>
      <c r="B20" s="50"/>
      <c r="C20" s="51" t="s">
        <v>42</v>
      </c>
      <c r="D20" s="25"/>
      <c r="E20" s="52"/>
      <c r="F20" s="25"/>
      <c r="G20" s="52"/>
      <c r="H20" s="53"/>
      <c r="O20" s="8"/>
      <c r="P20" s="5"/>
      <c r="Q20" s="4"/>
      <c r="R20" s="5"/>
      <c r="S20" s="4"/>
    </row>
    <row r="21" spans="1:19" ht="13.5">
      <c r="A21" s="34" t="s">
        <v>43</v>
      </c>
      <c r="B21" s="54"/>
      <c r="C21" s="158">
        <f>DEPSCH!Q65</f>
        <v>2577.884669047619</v>
      </c>
      <c r="D21" s="28"/>
      <c r="E21" s="54"/>
      <c r="F21" s="28"/>
      <c r="G21" s="54"/>
      <c r="H21" s="31"/>
      <c r="O21" s="8"/>
      <c r="P21" s="5"/>
      <c r="Q21" s="4"/>
      <c r="R21" s="5"/>
      <c r="S21" s="4"/>
    </row>
    <row r="22" spans="1:19" ht="14.25" thickBot="1">
      <c r="A22" s="36" t="s">
        <v>44</v>
      </c>
      <c r="B22" s="54"/>
      <c r="C22" s="158">
        <f>DEPSCH!Q71</f>
        <v>0</v>
      </c>
      <c r="D22" s="28"/>
      <c r="E22" s="54"/>
      <c r="F22" s="28"/>
      <c r="G22" s="54"/>
      <c r="H22" s="31"/>
      <c r="O22" s="5"/>
      <c r="P22" s="5"/>
      <c r="Q22" s="4"/>
      <c r="R22" s="5"/>
      <c r="S22" s="4"/>
    </row>
    <row r="23" spans="1:19" ht="14.25" thickTop="1">
      <c r="A23" s="38" t="s">
        <v>45</v>
      </c>
      <c r="B23" s="54"/>
      <c r="C23" s="197">
        <f>ROUND(C21+C22,0)</f>
        <v>2578</v>
      </c>
      <c r="D23" s="28"/>
      <c r="E23" s="54"/>
      <c r="F23" s="28"/>
      <c r="G23" s="54"/>
      <c r="H23" s="31"/>
      <c r="O23" s="8"/>
      <c r="P23" s="5"/>
      <c r="Q23" s="4"/>
      <c r="R23" s="5"/>
      <c r="S23" s="4"/>
    </row>
    <row r="24" spans="1:19" ht="13.5">
      <c r="A24" s="56"/>
      <c r="B24" s="54"/>
      <c r="C24" s="55"/>
      <c r="D24" s="28"/>
      <c r="E24" s="54"/>
      <c r="F24" s="28"/>
      <c r="G24" s="54"/>
      <c r="H24" s="31"/>
      <c r="O24" s="4"/>
      <c r="P24" s="4"/>
      <c r="Q24" s="4"/>
      <c r="R24" s="4"/>
      <c r="S24" s="4"/>
    </row>
    <row r="25" spans="1:19" ht="13.5">
      <c r="A25" s="57" t="s">
        <v>46</v>
      </c>
      <c r="B25" s="28"/>
      <c r="C25" s="158">
        <f>DEPSCH!K65</f>
        <v>3396.9600000000005</v>
      </c>
      <c r="D25" s="28"/>
      <c r="E25" s="55">
        <f>C25-C21</f>
        <v>819.0753309523816</v>
      </c>
      <c r="F25" s="28"/>
      <c r="G25" s="54"/>
      <c r="H25" s="31"/>
      <c r="O25" s="8"/>
      <c r="P25" s="5"/>
      <c r="Q25" s="4"/>
      <c r="R25" s="5"/>
      <c r="S25" s="4"/>
    </row>
    <row r="26" spans="1:19" ht="14.25" thickBot="1">
      <c r="A26" s="57" t="s">
        <v>47</v>
      </c>
      <c r="B26" s="28"/>
      <c r="C26" s="158">
        <f>DEPSCH!K71</f>
        <v>0</v>
      </c>
      <c r="D26" s="28"/>
      <c r="E26" s="28"/>
      <c r="F26" s="28"/>
      <c r="G26" s="28"/>
      <c r="H26" s="31"/>
      <c r="O26" s="8"/>
      <c r="P26" s="5"/>
      <c r="Q26" s="4"/>
      <c r="R26" s="5"/>
      <c r="S26" s="4"/>
    </row>
    <row r="27" spans="1:8" ht="14.25" thickTop="1">
      <c r="A27" s="58" t="s">
        <v>48</v>
      </c>
      <c r="B27" s="28"/>
      <c r="C27" s="197">
        <f>ROUND(C25+C26,0)</f>
        <v>3397</v>
      </c>
      <c r="D27" s="28"/>
      <c r="E27" s="54"/>
      <c r="F27" s="28"/>
      <c r="G27" s="54"/>
      <c r="H27" s="31"/>
    </row>
    <row r="28" spans="1:8" ht="13.5">
      <c r="A28" s="27"/>
      <c r="B28" s="28"/>
      <c r="C28" s="54"/>
      <c r="D28" s="28"/>
      <c r="E28" s="54"/>
      <c r="F28" s="28"/>
      <c r="G28" s="54"/>
      <c r="H28" s="31"/>
    </row>
    <row r="29" spans="1:8" ht="13.5">
      <c r="A29" s="59" t="s">
        <v>49</v>
      </c>
      <c r="B29" s="47"/>
      <c r="C29" s="100">
        <f>ROUND(C23-C27,0)</f>
        <v>-819</v>
      </c>
      <c r="D29" s="47"/>
      <c r="E29" s="47"/>
      <c r="F29" s="47"/>
      <c r="G29" s="47"/>
      <c r="H29" s="60"/>
    </row>
    <row r="30" spans="1:8" ht="13.5">
      <c r="A30" s="4"/>
      <c r="B30" s="4"/>
      <c r="C30" s="5"/>
      <c r="D30" s="4"/>
      <c r="E30" s="5"/>
      <c r="F30" s="4"/>
      <c r="G30" s="5"/>
      <c r="H30" s="3"/>
    </row>
    <row r="31" spans="1:8" ht="13.5">
      <c r="A31" s="8"/>
      <c r="B31" s="8"/>
      <c r="C31" s="5"/>
      <c r="D31" s="4"/>
      <c r="E31" s="5"/>
      <c r="F31" s="4"/>
      <c r="G31" s="5"/>
      <c r="H31" s="3"/>
    </row>
    <row r="32" spans="1:8" ht="13.5">
      <c r="A32" s="5"/>
      <c r="B32" s="5"/>
      <c r="C32" s="5"/>
      <c r="D32" s="4"/>
      <c r="E32" s="4"/>
      <c r="F32" s="4"/>
      <c r="G32" s="4"/>
      <c r="H32" s="3"/>
    </row>
    <row r="33" spans="1:8" ht="13.5">
      <c r="A33" s="10"/>
      <c r="B33" s="10"/>
      <c r="C33" s="4"/>
      <c r="D33" s="4"/>
      <c r="E33" s="4"/>
      <c r="F33" s="4"/>
      <c r="G33" s="4"/>
      <c r="H33" s="3"/>
    </row>
    <row r="34" spans="1:8" ht="13.5">
      <c r="A34" s="8"/>
      <c r="B34" s="8"/>
      <c r="C34" s="9"/>
      <c r="D34" s="4"/>
      <c r="E34" s="5"/>
      <c r="F34" s="4"/>
      <c r="G34" s="5"/>
      <c r="H34" s="3"/>
    </row>
    <row r="35" spans="1:8" ht="13.5">
      <c r="A35" s="5"/>
      <c r="B35" s="5"/>
      <c r="C35" s="9"/>
      <c r="D35" s="4"/>
      <c r="E35" s="5"/>
      <c r="F35" s="4"/>
      <c r="G35" s="5"/>
      <c r="H35" s="3"/>
    </row>
    <row r="36" spans="1:8" ht="13.5">
      <c r="A36" s="4"/>
      <c r="B36" s="4"/>
      <c r="C36" s="9"/>
      <c r="D36" s="4"/>
      <c r="E36" s="5"/>
      <c r="F36" s="4"/>
      <c r="G36" s="5"/>
      <c r="H36" s="3"/>
    </row>
    <row r="37" spans="1:8" ht="13.5">
      <c r="A37" s="5"/>
      <c r="B37" s="5"/>
      <c r="C37" s="9"/>
      <c r="D37" s="4"/>
      <c r="E37" s="4"/>
      <c r="F37" s="4"/>
      <c r="G37" s="4"/>
      <c r="H37" s="3"/>
    </row>
    <row r="38" spans="1:8" ht="13.5">
      <c r="A38" s="5"/>
      <c r="B38" s="5"/>
      <c r="C38" s="7"/>
      <c r="D38" s="4"/>
      <c r="E38" s="5"/>
      <c r="F38" s="4"/>
      <c r="G38" s="5"/>
      <c r="H38" s="3"/>
    </row>
    <row r="39" spans="1:8" ht="13.5">
      <c r="A39" s="5"/>
      <c r="B39" s="5"/>
      <c r="C39" s="9"/>
      <c r="D39" s="4"/>
      <c r="E39" s="5"/>
      <c r="F39" s="4"/>
      <c r="G39" s="5"/>
      <c r="H39" s="3"/>
    </row>
    <row r="40" spans="1:8" ht="13.5">
      <c r="A40" s="3"/>
      <c r="B40" s="3"/>
      <c r="C40" s="3"/>
      <c r="D40" s="3"/>
      <c r="E40" s="5"/>
      <c r="F40" s="4"/>
      <c r="G40" s="5"/>
      <c r="H40" s="3"/>
    </row>
    <row r="41" spans="1:8" ht="13.5">
      <c r="A41" s="8"/>
      <c r="B41" s="8"/>
      <c r="C41" s="3"/>
      <c r="D41" s="3"/>
      <c r="E41" s="5"/>
      <c r="F41" s="4"/>
      <c r="G41" s="5"/>
      <c r="H41" s="3"/>
    </row>
    <row r="42" spans="1:8" ht="13.5">
      <c r="A42" s="11"/>
      <c r="B42" s="11"/>
      <c r="C42" s="9"/>
      <c r="D42" s="3"/>
      <c r="E42" s="5"/>
      <c r="F42" s="4"/>
      <c r="G42" s="5"/>
      <c r="H42" s="3"/>
    </row>
    <row r="43" spans="1:8" ht="13.5">
      <c r="A43" s="3"/>
      <c r="B43" s="3"/>
      <c r="C43" s="3"/>
      <c r="D43" s="3"/>
      <c r="E43" s="5"/>
      <c r="F43" s="4"/>
      <c r="G43" s="5"/>
      <c r="H43" s="3"/>
    </row>
    <row r="44" spans="1:8" ht="13.5">
      <c r="A44" s="5"/>
      <c r="B44" s="5"/>
      <c r="C44" s="9"/>
      <c r="D44" s="3"/>
      <c r="E44" s="4"/>
      <c r="F44" s="4"/>
      <c r="G44" s="4"/>
      <c r="H44" s="3"/>
    </row>
    <row r="45" spans="1:8" ht="13.5">
      <c r="A45" s="3"/>
      <c r="B45" s="3"/>
      <c r="C45" s="9"/>
      <c r="D45" s="3"/>
      <c r="E45" s="5"/>
      <c r="F45" s="4"/>
      <c r="G45" s="4"/>
      <c r="H45" s="3"/>
    </row>
    <row r="46" spans="1:8" ht="13.5">
      <c r="A46" s="5"/>
      <c r="B46" s="5"/>
      <c r="C46" s="6"/>
      <c r="D46" s="3"/>
      <c r="E46" s="4"/>
      <c r="F46" s="4"/>
      <c r="G46" s="4"/>
      <c r="H46" s="3"/>
    </row>
    <row r="47" spans="1:8" ht="13.5">
      <c r="A47" s="3"/>
      <c r="B47" s="3"/>
      <c r="C47" s="9"/>
      <c r="D47" s="3"/>
      <c r="E47" s="12"/>
      <c r="F47" s="4"/>
      <c r="G47" s="13"/>
      <c r="H47" s="5"/>
    </row>
    <row r="48" spans="1:8" ht="13.5">
      <c r="A48" s="3"/>
      <c r="B48" s="3"/>
      <c r="C48" s="3"/>
      <c r="D48" s="3"/>
      <c r="E48" s="4"/>
      <c r="F48" s="4"/>
      <c r="G48" s="14"/>
      <c r="H48" s="3"/>
    </row>
    <row r="49" spans="1:8" ht="13.5">
      <c r="A49" s="3"/>
      <c r="B49" s="3"/>
      <c r="C49" s="15"/>
      <c r="D49" s="3"/>
      <c r="E49" s="16"/>
      <c r="F49" s="4"/>
      <c r="G49" s="13"/>
      <c r="H49" s="5"/>
    </row>
    <row r="50" spans="1:8" ht="13.5">
      <c r="A50" s="3"/>
      <c r="B50" s="3"/>
      <c r="C50" s="9"/>
      <c r="D50" s="3"/>
      <c r="E50" s="16"/>
      <c r="F50" s="4"/>
      <c r="G50" s="13"/>
      <c r="H50" s="5"/>
    </row>
    <row r="51" spans="1:8" ht="13.5">
      <c r="A51" s="3"/>
      <c r="B51" s="3"/>
      <c r="C51" s="6"/>
      <c r="D51" s="3"/>
      <c r="E51" s="16"/>
      <c r="F51" s="4"/>
      <c r="G51" s="13"/>
      <c r="H51" s="5"/>
    </row>
    <row r="52" spans="1:8" ht="13.5">
      <c r="A52" s="13"/>
      <c r="B52" s="13"/>
      <c r="C52" s="5"/>
      <c r="D52" s="3"/>
      <c r="E52" s="16"/>
      <c r="F52" s="4"/>
      <c r="G52" s="13"/>
      <c r="H52" s="5"/>
    </row>
    <row r="53" spans="1:8" ht="13.5">
      <c r="A53" s="13"/>
      <c r="B53" s="13"/>
      <c r="C53" s="5"/>
      <c r="D53" s="3"/>
      <c r="E53" s="16"/>
      <c r="F53" s="4"/>
      <c r="G53" s="13"/>
      <c r="H53" s="5"/>
    </row>
    <row r="54" spans="1:8" ht="13.5">
      <c r="A54" s="13"/>
      <c r="B54" s="13"/>
      <c r="C54" s="5"/>
      <c r="D54" s="3"/>
      <c r="E54" s="16"/>
      <c r="F54" s="4"/>
      <c r="G54" s="13"/>
      <c r="H54" s="5"/>
    </row>
    <row r="55" spans="1:8" ht="13.5">
      <c r="A55" s="17"/>
      <c r="B55" s="17"/>
      <c r="C55" s="17"/>
      <c r="D55" s="17"/>
      <c r="E55" s="17"/>
      <c r="F55" s="17"/>
      <c r="G55" s="17"/>
      <c r="H55" s="3"/>
    </row>
  </sheetData>
  <sheetProtection/>
  <mergeCells count="1">
    <mergeCell ref="F1:H1"/>
  </mergeCells>
  <printOptions gridLines="1" headings="1" horizontalCentered="1"/>
  <pageMargins left="0.25" right="0.25" top="0.75" bottom="0.75" header="0.5" footer="0.5"/>
  <pageSetup horizontalDpi="300" verticalDpi="300" orientation="portrait" scale="75" r:id="rId3"/>
  <headerFooter alignWithMargins="0">
    <oddHeader>&amp;CADJUSTED DEPRECIATION SCHEDULE&amp;RAttachment-2</oddHeader>
  </headerFooter>
  <legacyDrawing r:id="rId2"/>
</worksheet>
</file>

<file path=xl/worksheets/sheet3.xml><?xml version="1.0" encoding="utf-8"?>
<worksheet xmlns="http://schemas.openxmlformats.org/spreadsheetml/2006/main" xmlns:r="http://schemas.openxmlformats.org/officeDocument/2006/relationships">
  <dimension ref="A2:J46"/>
  <sheetViews>
    <sheetView tabSelected="1" zoomScalePageLayoutView="0" workbookViewId="0" topLeftCell="A10">
      <selection activeCell="G25" sqref="G25"/>
    </sheetView>
  </sheetViews>
  <sheetFormatPr defaultColWidth="9.140625" defaultRowHeight="12.75"/>
  <cols>
    <col min="1" max="1" width="40.140625" style="0" customWidth="1"/>
    <col min="2" max="2" width="2.421875" style="0" customWidth="1"/>
    <col min="3" max="3" width="11.28125" style="0" customWidth="1"/>
    <col min="4" max="4" width="2.421875" style="0" customWidth="1"/>
    <col min="5" max="5" width="11.28125" style="0" customWidth="1"/>
    <col min="6" max="6" width="4.7109375" style="0" customWidth="1"/>
    <col min="7" max="7" width="13.421875" style="0" customWidth="1"/>
    <col min="8" max="8" width="13.140625" style="0" customWidth="1"/>
  </cols>
  <sheetData>
    <row r="2" spans="5:7" ht="12.75" customHeight="1">
      <c r="E2" s="369"/>
      <c r="F2" s="369"/>
      <c r="G2" s="369"/>
    </row>
    <row r="3" spans="6:7" ht="13.5">
      <c r="F3" s="331"/>
      <c r="G3" s="332"/>
    </row>
    <row r="4" spans="6:7" ht="13.5">
      <c r="F4" s="331"/>
      <c r="G4" s="332"/>
    </row>
    <row r="6" spans="1:8" s="127" customFormat="1" ht="13.5">
      <c r="A6" s="11"/>
      <c r="D6" s="125"/>
      <c r="E6" s="124"/>
      <c r="F6" s="125"/>
      <c r="G6" s="126"/>
      <c r="H6" s="126"/>
    </row>
    <row r="7" spans="1:9" ht="13.5">
      <c r="A7" s="11"/>
      <c r="B7" s="3"/>
      <c r="C7" s="3"/>
      <c r="D7" s="4"/>
      <c r="E7" s="4"/>
      <c r="F7" s="4"/>
      <c r="G7" s="104"/>
      <c r="H7" s="104"/>
      <c r="I7" s="110"/>
    </row>
    <row r="8" spans="1:9" ht="13.5">
      <c r="A8" s="3"/>
      <c r="B8" s="333" t="s">
        <v>112</v>
      </c>
      <c r="C8" s="127"/>
      <c r="D8" s="127"/>
      <c r="E8" s="127"/>
      <c r="F8" s="127"/>
      <c r="G8" s="127"/>
      <c r="H8" s="28"/>
      <c r="I8" s="3"/>
    </row>
    <row r="9" spans="1:9" ht="13.5">
      <c r="A9" s="3"/>
      <c r="B9" s="3"/>
      <c r="C9" s="111"/>
      <c r="D9" s="28"/>
      <c r="E9" s="17"/>
      <c r="F9" s="28"/>
      <c r="G9" s="28"/>
      <c r="H9" s="28"/>
      <c r="I9" s="3"/>
    </row>
    <row r="10" spans="1:9" ht="13.5">
      <c r="A10" s="3"/>
      <c r="B10" s="112"/>
      <c r="C10" s="327" t="s">
        <v>0</v>
      </c>
      <c r="D10" s="112"/>
      <c r="E10" s="328" t="s">
        <v>50</v>
      </c>
      <c r="F10" s="112"/>
      <c r="G10" s="327" t="s">
        <v>113</v>
      </c>
      <c r="H10" s="113"/>
      <c r="I10" s="114"/>
    </row>
    <row r="11" spans="1:9" ht="13.5">
      <c r="A11" s="3"/>
      <c r="B11" s="112"/>
      <c r="C11" s="113" t="s">
        <v>42</v>
      </c>
      <c r="D11" s="112"/>
      <c r="E11" s="113" t="s">
        <v>42</v>
      </c>
      <c r="F11" s="112"/>
      <c r="G11" s="113" t="s">
        <v>42</v>
      </c>
      <c r="H11" s="113"/>
      <c r="I11" s="114"/>
    </row>
    <row r="12" spans="1:10" ht="13.5">
      <c r="A12" s="3" t="s">
        <v>26</v>
      </c>
      <c r="B12" s="115"/>
      <c r="C12" s="116"/>
      <c r="D12" s="28"/>
      <c r="E12" s="116"/>
      <c r="F12" s="117" t="s">
        <v>51</v>
      </c>
      <c r="G12" s="116"/>
      <c r="H12" s="116"/>
      <c r="I12" s="3"/>
      <c r="J12" s="268"/>
    </row>
    <row r="13" spans="1:10" ht="13.5">
      <c r="A13" s="3" t="s">
        <v>124</v>
      </c>
      <c r="B13" s="115"/>
      <c r="C13" s="116">
        <f>SUMMARY!C6</f>
        <v>219844</v>
      </c>
      <c r="D13" s="28"/>
      <c r="E13" s="116">
        <f>G13-C13</f>
        <v>-10651</v>
      </c>
      <c r="F13" s="117" t="s">
        <v>53</v>
      </c>
      <c r="G13" s="116">
        <f>SUMMARY!G6</f>
        <v>209193</v>
      </c>
      <c r="H13" s="116"/>
      <c r="I13" s="114"/>
      <c r="J13" s="268"/>
    </row>
    <row r="14" spans="1:10" ht="13.5">
      <c r="A14" s="3" t="s">
        <v>52</v>
      </c>
      <c r="B14" s="54"/>
      <c r="C14" s="118">
        <f>SUMMARY!C7</f>
        <v>161997</v>
      </c>
      <c r="D14" s="28"/>
      <c r="E14" s="118">
        <f>G14-C14</f>
        <v>-62654</v>
      </c>
      <c r="F14" s="117" t="s">
        <v>56</v>
      </c>
      <c r="G14" s="118">
        <f>SUMMARY!G7</f>
        <v>99343</v>
      </c>
      <c r="H14" s="266"/>
      <c r="I14" s="3"/>
      <c r="J14" s="268"/>
    </row>
    <row r="15" spans="1:10" ht="13.5">
      <c r="A15" s="330" t="s">
        <v>33</v>
      </c>
      <c r="B15" s="54"/>
      <c r="C15" s="119">
        <f>SUMMARY!C9</f>
        <v>57847</v>
      </c>
      <c r="D15" s="28"/>
      <c r="E15" s="119">
        <f>G15-C15</f>
        <v>52003</v>
      </c>
      <c r="F15" s="117"/>
      <c r="G15" s="119">
        <f>SUMMARY!G9</f>
        <v>109850</v>
      </c>
      <c r="H15" s="119"/>
      <c r="I15" s="3"/>
      <c r="J15" s="269"/>
    </row>
    <row r="16" spans="1:10" ht="13.5">
      <c r="A16" s="3"/>
      <c r="B16" s="54"/>
      <c r="C16" s="119"/>
      <c r="D16" s="28"/>
      <c r="E16" s="119"/>
      <c r="F16" s="117"/>
      <c r="G16" s="119"/>
      <c r="H16" s="119"/>
      <c r="I16" s="267"/>
      <c r="J16" s="269"/>
    </row>
    <row r="17" spans="1:10" ht="13.5">
      <c r="A17" s="3" t="s">
        <v>60</v>
      </c>
      <c r="B17" s="54"/>
      <c r="C17" s="120">
        <v>100</v>
      </c>
      <c r="D17" s="28"/>
      <c r="E17" s="120">
        <f>G17-C17</f>
        <v>350</v>
      </c>
      <c r="F17" s="117" t="s">
        <v>58</v>
      </c>
      <c r="G17" s="120">
        <f>SUMMARY!G10</f>
        <v>450</v>
      </c>
      <c r="H17" s="119"/>
      <c r="I17" s="326"/>
      <c r="J17" s="263"/>
    </row>
    <row r="18" spans="1:10" ht="13.5">
      <c r="A18" s="3"/>
      <c r="B18" s="54"/>
      <c r="C18" s="119"/>
      <c r="D18" s="28"/>
      <c r="E18" s="119"/>
      <c r="F18" s="117"/>
      <c r="G18" s="119"/>
      <c r="H18" s="119"/>
      <c r="I18" s="55"/>
      <c r="J18" s="263"/>
    </row>
    <row r="19" spans="1:10" ht="13.5">
      <c r="A19" s="330" t="s">
        <v>28</v>
      </c>
      <c r="B19" s="54"/>
      <c r="C19" s="119">
        <f>C15+C17</f>
        <v>57947</v>
      </c>
      <c r="D19" s="119"/>
      <c r="E19" s="119">
        <f>G19-C19</f>
        <v>52353</v>
      </c>
      <c r="F19" s="119"/>
      <c r="G19" s="119">
        <f>G15+G17</f>
        <v>110300</v>
      </c>
      <c r="H19" s="119"/>
      <c r="I19" s="55"/>
      <c r="J19" s="263"/>
    </row>
    <row r="20" spans="1:10" ht="15.75" customHeight="1">
      <c r="A20" s="3"/>
      <c r="B20" s="54"/>
      <c r="C20" s="119"/>
      <c r="D20" s="28"/>
      <c r="E20" s="119"/>
      <c r="F20" s="117"/>
      <c r="G20" s="119"/>
      <c r="H20" s="119"/>
      <c r="I20" s="114"/>
      <c r="J20" s="263"/>
    </row>
    <row r="21" spans="1:10" ht="13.5">
      <c r="A21" s="3" t="s">
        <v>54</v>
      </c>
      <c r="B21" s="54"/>
      <c r="C21" s="119"/>
      <c r="D21" s="28"/>
      <c r="E21" s="119"/>
      <c r="F21" s="117"/>
      <c r="G21" s="119"/>
      <c r="H21" s="119"/>
      <c r="I21" s="114"/>
      <c r="J21" s="264"/>
    </row>
    <row r="22" spans="1:10" ht="13.5">
      <c r="A22" s="3" t="s">
        <v>68</v>
      </c>
      <c r="B22" s="54"/>
      <c r="C22" s="119">
        <f>SUMMARY!C14</f>
        <v>0</v>
      </c>
      <c r="D22" s="28"/>
      <c r="E22" s="119">
        <f>ROUND(SUMMARY!E14,1)</f>
        <v>0</v>
      </c>
      <c r="F22" s="117"/>
      <c r="G22" s="119">
        <f>SUMMARY!G14</f>
        <v>0</v>
      </c>
      <c r="H22" s="119"/>
      <c r="I22" s="114"/>
      <c r="J22" s="264"/>
    </row>
    <row r="23" spans="1:10" ht="13.5">
      <c r="A23" s="3" t="s">
        <v>55</v>
      </c>
      <c r="B23" s="54"/>
      <c r="C23" s="119">
        <f>SUMMARY!C15</f>
        <v>0</v>
      </c>
      <c r="D23" s="28"/>
      <c r="E23" s="119">
        <f>G23-C23</f>
        <v>9953</v>
      </c>
      <c r="F23" s="117" t="s">
        <v>59</v>
      </c>
      <c r="G23" s="119">
        <v>9953</v>
      </c>
      <c r="H23" s="119"/>
      <c r="I23" s="114"/>
      <c r="J23" s="264"/>
    </row>
    <row r="24" spans="1:10" ht="13.5">
      <c r="A24" s="3" t="s">
        <v>57</v>
      </c>
      <c r="B24" s="54"/>
      <c r="C24" s="120">
        <f>SUMMARY!C16</f>
        <v>0</v>
      </c>
      <c r="D24" s="28"/>
      <c r="E24" s="120">
        <f>G24-C24</f>
        <v>1103</v>
      </c>
      <c r="F24" s="117" t="s">
        <v>107</v>
      </c>
      <c r="G24" s="271">
        <v>1103</v>
      </c>
      <c r="H24" s="265"/>
      <c r="I24" s="114"/>
      <c r="J24" s="264"/>
    </row>
    <row r="25" spans="1:10" ht="13.5">
      <c r="A25" s="3"/>
      <c r="B25" s="54"/>
      <c r="C25" s="119"/>
      <c r="D25" s="28"/>
      <c r="E25" s="119"/>
      <c r="F25" s="117"/>
      <c r="G25" s="119"/>
      <c r="H25" s="119"/>
      <c r="I25" s="3"/>
      <c r="J25" s="263"/>
    </row>
    <row r="26" spans="1:9" ht="14.25" thickBot="1">
      <c r="A26" s="329" t="s">
        <v>29</v>
      </c>
      <c r="B26" s="8"/>
      <c r="C26" s="122">
        <f>C19+C22+C23+C24</f>
        <v>57947</v>
      </c>
      <c r="D26" s="121"/>
      <c r="E26" s="195">
        <f>G26-C26</f>
        <v>63409</v>
      </c>
      <c r="F26" s="122"/>
      <c r="G26" s="122">
        <f>G19+G22+G23+G24</f>
        <v>121356</v>
      </c>
      <c r="H26" s="122"/>
      <c r="I26" s="3"/>
    </row>
    <row r="27" spans="2:8" ht="14.25" thickTop="1">
      <c r="B27" s="8"/>
      <c r="C27" s="272"/>
      <c r="D27" s="121"/>
      <c r="E27" s="273"/>
      <c r="F27" s="122"/>
      <c r="G27" s="272"/>
      <c r="H27" s="122"/>
    </row>
    <row r="28" spans="1:8" ht="13.5">
      <c r="A28" s="270" t="s">
        <v>69</v>
      </c>
      <c r="B28" s="5"/>
      <c r="C28" s="20"/>
      <c r="D28" s="28"/>
      <c r="E28" s="54"/>
      <c r="F28" s="28"/>
      <c r="G28" s="54"/>
      <c r="H28" s="54"/>
    </row>
    <row r="29" spans="1:8" ht="13.5">
      <c r="A29" s="334" t="s">
        <v>106</v>
      </c>
      <c r="B29" s="127"/>
      <c r="C29" s="127"/>
      <c r="D29" s="127"/>
      <c r="E29" s="127"/>
      <c r="F29" s="127"/>
      <c r="G29" s="127"/>
      <c r="H29" s="5"/>
    </row>
    <row r="30" spans="1:8" ht="13.5">
      <c r="A30" s="334" t="s">
        <v>119</v>
      </c>
      <c r="B30" s="127"/>
      <c r="C30" s="127"/>
      <c r="D30" s="127"/>
      <c r="E30" s="127"/>
      <c r="F30" s="127"/>
      <c r="G30" s="127"/>
      <c r="H30" s="5"/>
    </row>
    <row r="31" spans="1:8" ht="15" customHeight="1">
      <c r="A31" s="334" t="s">
        <v>105</v>
      </c>
      <c r="B31" s="127"/>
      <c r="C31" s="127"/>
      <c r="D31" s="127"/>
      <c r="E31" s="127"/>
      <c r="F31" s="127"/>
      <c r="G31" s="127"/>
      <c r="H31" s="4"/>
    </row>
    <row r="32" spans="1:8" ht="13.5">
      <c r="A32" s="334" t="s">
        <v>110</v>
      </c>
      <c r="B32" s="127"/>
      <c r="C32" s="127"/>
      <c r="D32" s="127"/>
      <c r="E32" s="127"/>
      <c r="F32" s="127"/>
      <c r="G32" s="127"/>
      <c r="H32" s="4"/>
    </row>
    <row r="33" spans="1:8" ht="13.5">
      <c r="A33" s="334" t="s">
        <v>111</v>
      </c>
      <c r="B33" s="127"/>
      <c r="C33" s="127"/>
      <c r="D33" s="127"/>
      <c r="E33" s="127"/>
      <c r="F33" s="127"/>
      <c r="G33" s="127"/>
      <c r="H33" s="4"/>
    </row>
    <row r="34" spans="1:8" ht="13.5">
      <c r="A34" s="335" t="s">
        <v>108</v>
      </c>
      <c r="B34" s="127"/>
      <c r="C34" s="127"/>
      <c r="D34" s="127"/>
      <c r="E34" s="127"/>
      <c r="F34" s="127"/>
      <c r="G34" s="127"/>
      <c r="H34" s="5"/>
    </row>
    <row r="35" spans="1:8" ht="13.5">
      <c r="A35" s="335" t="s">
        <v>109</v>
      </c>
      <c r="B35" s="127"/>
      <c r="C35" s="127"/>
      <c r="D35" s="127"/>
      <c r="E35" s="127"/>
      <c r="F35" s="127"/>
      <c r="G35" s="127"/>
      <c r="H35" s="5"/>
    </row>
    <row r="36" spans="2:8" ht="13.5">
      <c r="B36" s="3"/>
      <c r="C36" s="3"/>
      <c r="D36" s="3"/>
      <c r="E36" s="5"/>
      <c r="F36" s="4"/>
      <c r="G36" s="5"/>
      <c r="H36" s="5"/>
    </row>
    <row r="37" spans="1:7" ht="13.5">
      <c r="A37" s="131"/>
      <c r="B37" s="3"/>
      <c r="C37" s="3"/>
      <c r="D37" s="3"/>
      <c r="E37" s="5"/>
      <c r="F37" s="4"/>
      <c r="G37" s="5"/>
    </row>
    <row r="38" spans="1:8" ht="13.5">
      <c r="A38" s="8"/>
      <c r="B38" s="11"/>
      <c r="C38" s="9"/>
      <c r="D38" s="3"/>
      <c r="E38" s="5"/>
      <c r="F38" s="4"/>
      <c r="G38" s="5"/>
      <c r="H38" s="5"/>
    </row>
    <row r="39" spans="1:9" ht="13.5">
      <c r="A39" s="17"/>
      <c r="B39" s="3"/>
      <c r="C39" s="3"/>
      <c r="D39" s="3"/>
      <c r="E39" s="5"/>
      <c r="F39" s="4"/>
      <c r="G39" s="5"/>
      <c r="H39" s="5"/>
      <c r="I39" s="3"/>
    </row>
    <row r="40" spans="1:9" ht="13.5">
      <c r="A40" s="17"/>
      <c r="B40" s="17"/>
      <c r="C40" s="17"/>
      <c r="D40" s="17"/>
      <c r="E40" s="17"/>
      <c r="F40" s="17"/>
      <c r="G40" s="17"/>
      <c r="H40" s="17"/>
      <c r="I40" s="3"/>
    </row>
    <row r="41" spans="1:8" ht="13.5">
      <c r="A41" s="262"/>
      <c r="B41" s="17"/>
      <c r="C41" s="17"/>
      <c r="D41" s="17"/>
      <c r="E41" s="17"/>
      <c r="F41" s="17"/>
      <c r="G41" s="17"/>
      <c r="H41" s="17"/>
    </row>
    <row r="42" spans="1:8" ht="13.5">
      <c r="A42" s="17"/>
      <c r="B42" s="17"/>
      <c r="C42" s="17"/>
      <c r="D42" s="17"/>
      <c r="E42" s="17"/>
      <c r="F42" s="17"/>
      <c r="G42" s="17"/>
      <c r="H42" s="17"/>
    </row>
    <row r="43" spans="1:8" ht="13.5">
      <c r="A43" s="17"/>
      <c r="B43" s="17"/>
      <c r="C43" s="17"/>
      <c r="D43" s="17"/>
      <c r="E43" s="17"/>
      <c r="F43" s="17"/>
      <c r="G43" s="17"/>
      <c r="H43" s="17"/>
    </row>
    <row r="44" spans="1:8" ht="13.5">
      <c r="A44" s="17"/>
      <c r="B44" s="17"/>
      <c r="C44" s="17"/>
      <c r="D44" s="17"/>
      <c r="E44" s="17"/>
      <c r="F44" s="17"/>
      <c r="G44" s="17"/>
      <c r="H44" s="17"/>
    </row>
    <row r="45" spans="1:8" ht="13.5">
      <c r="A45" s="17"/>
      <c r="B45" s="17"/>
      <c r="C45" s="17"/>
      <c r="D45" s="17"/>
      <c r="E45" s="17"/>
      <c r="F45" s="17"/>
      <c r="G45" s="17"/>
      <c r="H45" s="17"/>
    </row>
    <row r="46" ht="13.5">
      <c r="A46" s="17"/>
    </row>
  </sheetData>
  <sheetProtection/>
  <mergeCells count="1">
    <mergeCell ref="E2:G2"/>
  </mergeCells>
  <printOptions gridLines="1" headings="1" horizontalCentered="1"/>
  <pageMargins left="0.25" right="0.25" top="0.75" bottom="0.75" header="0.5" footer="0.5"/>
  <pageSetup horizontalDpi="300" verticalDpi="300" orientation="portrait" scale="75" r:id="rId1"/>
  <headerFooter alignWithMargins="0">
    <oddHeader>&amp;CADJUSTED DEPRECIATION SCHEDULE&amp;RAttachment-2</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BLAINE E. RHODES SEWER COMPANY-DEPR. SCEHD. @ R-00061559</dc:title>
  <dc:subject>EXCEL</dc:subject>
  <dc:creator>ODUBO</dc:creator>
  <cp:keywords/>
  <dc:description>GENERAL RATE INCREASE</dc:description>
  <cp:lastModifiedBy>Randy Rhodes</cp:lastModifiedBy>
  <cp:lastPrinted>2014-05-13T17:48:39Z</cp:lastPrinted>
  <dcterms:created xsi:type="dcterms:W3CDTF">2000-05-30T14:46:11Z</dcterms:created>
  <dcterms:modified xsi:type="dcterms:W3CDTF">2018-07-13T17:56:07Z</dcterms:modified>
  <cp:category/>
  <cp:version/>
  <cp:contentType/>
  <cp:contentStatus/>
</cp:coreProperties>
</file>