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955" yWindow="210" windowWidth="13905" windowHeight="12450"/>
  </bookViews>
  <sheets>
    <sheet name="Table 4" sheetId="1" r:id="rId1"/>
  </sheets>
  <definedNames>
    <definedName name="_xlnm.Print_Area" localSheetId="0">'Table 4'!$A$12:$S$58</definedName>
    <definedName name="_xlnm.Print_Titles" localSheetId="0">'Table 4'!$1:$11</definedName>
  </definedNames>
  <calcPr calcId="145621"/>
</workbook>
</file>

<file path=xl/calcChain.xml><?xml version="1.0" encoding="utf-8"?>
<calcChain xmlns="http://schemas.openxmlformats.org/spreadsheetml/2006/main">
  <c r="N44" i="1" l="1"/>
  <c r="N43" i="1"/>
  <c r="F16" i="1" l="1"/>
  <c r="P16" i="1" s="1"/>
  <c r="D25" i="1"/>
  <c r="L17" i="1" l="1"/>
  <c r="J17" i="1"/>
  <c r="H17" i="1"/>
  <c r="F17" i="1"/>
  <c r="F52" i="1"/>
  <c r="F43" i="1"/>
  <c r="N29" i="1"/>
  <c r="L29" i="1"/>
  <c r="J29" i="1"/>
  <c r="H29" i="1"/>
  <c r="F29" i="1"/>
  <c r="N28" i="1"/>
  <c r="L28" i="1"/>
  <c r="H28" i="1"/>
  <c r="F28" i="1"/>
  <c r="D55" i="1" l="1"/>
  <c r="D40" i="1"/>
  <c r="D57" i="1" l="1"/>
  <c r="P47" i="1"/>
  <c r="P15" i="1"/>
  <c r="P28" i="1" l="1"/>
  <c r="N55" i="1" l="1"/>
  <c r="L55" i="1"/>
  <c r="J55" i="1"/>
  <c r="H55" i="1"/>
  <c r="F55" i="1"/>
  <c r="P53" i="1"/>
  <c r="P52" i="1"/>
  <c r="P51" i="1"/>
  <c r="P50" i="1"/>
  <c r="P49" i="1"/>
  <c r="P48" i="1"/>
  <c r="P46" i="1"/>
  <c r="P45" i="1"/>
  <c r="P44" i="1"/>
  <c r="P43" i="1"/>
  <c r="N40" i="1"/>
  <c r="L40" i="1"/>
  <c r="J40" i="1"/>
  <c r="H40" i="1"/>
  <c r="F40" i="1"/>
  <c r="P38" i="1"/>
  <c r="P37" i="1"/>
  <c r="P36" i="1"/>
  <c r="P35" i="1"/>
  <c r="P34" i="1"/>
  <c r="P33" i="1"/>
  <c r="P32" i="1"/>
  <c r="P31" i="1"/>
  <c r="P30" i="1"/>
  <c r="P29" i="1"/>
  <c r="N25" i="1"/>
  <c r="L25" i="1"/>
  <c r="J25" i="1"/>
  <c r="H25" i="1"/>
  <c r="F25" i="1"/>
  <c r="P23" i="1"/>
  <c r="P22" i="1"/>
  <c r="P21" i="1"/>
  <c r="P20" i="1"/>
  <c r="P19" i="1"/>
  <c r="P18" i="1"/>
  <c r="P17" i="1"/>
  <c r="P12" i="1"/>
  <c r="P25" i="1" l="1"/>
  <c r="F57" i="1"/>
  <c r="P40" i="1"/>
  <c r="J57" i="1"/>
  <c r="N57" i="1"/>
  <c r="H57" i="1"/>
  <c r="L57" i="1"/>
  <c r="P55" i="1"/>
  <c r="P57" i="1" l="1"/>
</calcChain>
</file>

<file path=xl/sharedStrings.xml><?xml version="1.0" encoding="utf-8"?>
<sst xmlns="http://schemas.openxmlformats.org/spreadsheetml/2006/main" count="73" uniqueCount="58">
  <si>
    <t>DUQUESNE LIGHT COMPANY</t>
  </si>
  <si>
    <t xml:space="preserve"> </t>
  </si>
  <si>
    <t>Book Reserve</t>
  </si>
  <si>
    <t>Misc.</t>
  </si>
  <si>
    <t>as a Percent</t>
  </si>
  <si>
    <t>at</t>
  </si>
  <si>
    <t>Annual</t>
  </si>
  <si>
    <t>Gross</t>
  </si>
  <si>
    <t>Cost of</t>
  </si>
  <si>
    <t>Debits &amp;</t>
  </si>
  <si>
    <t xml:space="preserve">of Original </t>
  </si>
  <si>
    <t>Depreciable Group</t>
  </si>
  <si>
    <t>Beginning of Year</t>
  </si>
  <si>
    <t>Accruals</t>
  </si>
  <si>
    <t>Retirements</t>
  </si>
  <si>
    <t>Salvage</t>
  </si>
  <si>
    <t>Removal</t>
  </si>
  <si>
    <t>Credits</t>
  </si>
  <si>
    <t>End of Year</t>
  </si>
  <si>
    <t>Cost</t>
  </si>
  <si>
    <t>(1)</t>
  </si>
  <si>
    <t>(2)</t>
  </si>
  <si>
    <t>(3)</t>
  </si>
  <si>
    <t>(4)</t>
  </si>
  <si>
    <t>(5)</t>
  </si>
  <si>
    <t>Miscellaneous Intangible Plant</t>
  </si>
  <si>
    <t>Transmission Plant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</si>
  <si>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</si>
  <si>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</si>
  <si>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</si>
  <si>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</si>
  <si>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</si>
  <si>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</si>
  <si>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</si>
  <si>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</si>
  <si>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</si>
  <si>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Poles, Towers and Fixtures</t>
  </si>
  <si>
    <t>Line Transformers</t>
  </si>
  <si>
    <t>Services</t>
  </si>
  <si>
    <t>Meters</t>
  </si>
  <si>
    <t>Meters - Communication Equipment</t>
  </si>
  <si>
    <t>Street Lighting Equipment</t>
  </si>
  <si>
    <t>Total Distribution Plant</t>
  </si>
  <si>
    <t>General Plant</t>
  </si>
  <si>
    <t>Structures and Improvements - Leaseholds</t>
  </si>
  <si>
    <t>Office Furniture</t>
  </si>
  <si>
    <t>E.D.P. Equipment</t>
  </si>
  <si>
    <t xml:space="preserve">Transportation Equipment                              </t>
  </si>
  <si>
    <t>Stores Equipment</t>
  </si>
  <si>
    <t>Tools, Shop and Garage Equipment</t>
  </si>
  <si>
    <t xml:space="preserve">Laboratory Equipment                              </t>
  </si>
  <si>
    <t>Power Operated Equipment</t>
  </si>
  <si>
    <t>Communication Equipment</t>
  </si>
  <si>
    <t xml:space="preserve">Miscellaneous Equipment                               </t>
  </si>
  <si>
    <t>Total General Plant</t>
  </si>
  <si>
    <t>TABLE 4.  SUMMARY OF BOOK RESERVE ACTIVITY FOR THE YEAR ENDED DECEMBER 31, 2011</t>
  </si>
  <si>
    <t>Land and Land Rights</t>
  </si>
  <si>
    <t>Total Utility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</si>
</sst>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\(0\)"/>
    <numFmt numFmtId="165" formatCode="0.00_);\(0.00\)"/>
    <numFmt numFmtId="166" formatCode="#,##0.0"/>
  </numFmts>
  <fonts count="5" x14ac:knownFonts="1"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centerContinuous"/>
    </xf>
    <xf numFmtId="0" fontId="2" fillId="0" borderId="0" xfId="0" applyNumberFormat="1" applyFont="1" applyFill="1" applyAlignment="1">
      <alignment horizontal="centerContinuous"/>
    </xf>
    <xf numFmtId="39" fontId="2" fillId="0" borderId="0" xfId="0" applyNumberFormat="1" applyFont="1" applyAlignment="1"/>
    <xf numFmtId="39" fontId="3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3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4" fontId="3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left"/>
    </xf>
    <xf numFmtId="4" fontId="4" fillId="0" borderId="0" xfId="0" applyNumberFormat="1" applyFont="1" applyFill="1" applyBorder="1" applyAlignment="1">
      <alignment horizontal="right" vertical="top"/>
    </xf>
    <xf numFmtId="39" fontId="2" fillId="0" borderId="0" xfId="0" applyNumberFormat="1" applyFont="1" applyFill="1" applyAlignment="1"/>
    <xf numFmtId="165" fontId="2" fillId="0" borderId="0" xfId="0" applyNumberFormat="1" applyFont="1" applyAlignment="1"/>
    <xf numFmtId="0" fontId="3" fillId="0" borderId="0" xfId="0" applyFont="1" applyAlignment="1">
      <alignment horizontal="left"/>
    </xf>
    <xf numFmtId="4" fontId="2" fillId="0" borderId="0" xfId="0" applyNumberFormat="1" applyFont="1" applyAlignment="1"/>
    <xf numFmtId="3" fontId="2" fillId="0" borderId="0" xfId="0" applyNumberFormat="1" applyFont="1" applyAlignment="1"/>
    <xf numFmtId="166" fontId="2" fillId="0" borderId="0" xfId="0" applyNumberFormat="1" applyFont="1" applyAlignment="1"/>
    <xf numFmtId="39" fontId="2" fillId="0" borderId="1" xfId="0" applyNumberFormat="1" applyFont="1" applyFill="1" applyBorder="1" applyAlignment="1"/>
    <xf numFmtId="39" fontId="2" fillId="0" borderId="2" xfId="0" applyNumberFormat="1" applyFont="1" applyBorder="1" applyAlignment="1"/>
    <xf numFmtId="39" fontId="2" fillId="0" borderId="0" xfId="0" applyNumberFormat="1" applyFont="1" applyBorder="1" applyAlignment="1"/>
    <xf numFmtId="166" fontId="3" fillId="0" borderId="0" xfId="0" applyNumberFormat="1" applyFont="1"/>
    <xf numFmtId="39" fontId="1" fillId="0" borderId="0" xfId="0" applyNumberFormat="1" applyFont="1" applyAlignment="1"/>
    <xf numFmtId="166" fontId="1" fillId="0" borderId="0" xfId="0" applyNumberFormat="1" applyFont="1"/>
    <xf numFmtId="0" fontId="1" fillId="0" borderId="0" xfId="0" applyFont="1" applyAlignment="1"/>
    <xf numFmtId="165" fontId="1" fillId="0" borderId="0" xfId="0" applyNumberFormat="1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quotePrefix="1" applyFont="1" applyAlignment="1">
      <alignment horizontal="left"/>
    </xf>
    <xf numFmtId="4" fontId="2" fillId="0" borderId="0" xfId="0" applyNumberFormat="1" applyFont="1"/>
    <xf numFmtId="39" fontId="2" fillId="0" borderId="0" xfId="0" applyNumberFormat="1" applyFont="1"/>
    <xf numFmtId="4" fontId="2" fillId="0" borderId="0" xfId="0" applyNumberFormat="1" applyFont="1" applyFill="1"/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/>
    <xf numFmtId="39" fontId="3" fillId="0" borderId="0" xfId="0" applyNumberFormat="1" applyFont="1" applyAlignment="1"/>
    <xf numFmtId="39" fontId="2" fillId="0" borderId="3" xfId="0" applyNumberFormat="1" applyFont="1" applyBorder="1" applyAlignment="1"/>
    <xf numFmtId="39" fontId="2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 fitToPage="1"/>
  </sheetPr>
  <dimension ref="A1:T58"/>
  <sheetViews>
    <sheetView tabSelected="1" showOutlineSymbols="0" zoomScale="90" zoomScaleNormal="90" workbookViewId="0">
      <selection activeCell="U11" sqref="U11"/>
    </sheetView>
  </sheetViews>
  <sheetFormatPr defaultColWidth="8.77734375" defaultRowHeight="12.75" x14ac:dyDescent="0.2"/>
  <cols>
    <col min="1" max="1" width="6.77734375" style="5" customWidth="1"/>
    <col min="2" max="2" width="28.33203125" style="5" customWidth="1"/>
    <col min="3" max="3" width="2.33203125" style="5" customWidth="1"/>
    <col min="4" max="4" width="14.44140625" style="5" customWidth="1"/>
    <col min="5" max="5" width="2.33203125" style="5" customWidth="1"/>
    <col min="6" max="6" width="13.5546875" style="49" customWidth="1"/>
    <col min="7" max="7" width="2.33203125" style="5" customWidth="1"/>
    <col min="8" max="8" width="14.6640625" style="49" customWidth="1"/>
    <col min="9" max="9" width="2.33203125" style="5" customWidth="1"/>
    <col min="10" max="10" width="13.33203125" style="5" customWidth="1"/>
    <col min="11" max="11" width="2.33203125" style="5" customWidth="1"/>
    <col min="12" max="12" width="13.109375" style="49" customWidth="1"/>
    <col min="13" max="13" width="2.33203125" style="5" customWidth="1"/>
    <col min="14" max="14" width="11.6640625" style="49" customWidth="1"/>
    <col min="15" max="15" width="2.33203125" style="5" customWidth="1"/>
    <col min="16" max="16" width="15.109375" style="5" customWidth="1"/>
    <col min="17" max="17" width="2.33203125" style="5" customWidth="1"/>
    <col min="18" max="18" width="8.77734375" style="5" customWidth="1"/>
    <col min="19" max="19" width="2.77734375" style="5" customWidth="1"/>
    <col min="20" max="20" width="4.5546875" style="5" customWidth="1"/>
    <col min="21" max="16384" width="8.77734375" style="5"/>
  </cols>
  <sheetData>
    <row r="1" spans="1:19" x14ac:dyDescent="0.2">
      <c r="A1" s="1" t="s">
        <v>0</v>
      </c>
      <c r="B1" s="2"/>
      <c r="C1" s="2"/>
      <c r="D1" s="2"/>
      <c r="E1" s="2"/>
      <c r="F1" s="3"/>
      <c r="G1" s="2"/>
      <c r="H1" s="3"/>
      <c r="I1" s="2"/>
      <c r="J1" s="2"/>
      <c r="K1" s="2"/>
      <c r="L1" s="3"/>
      <c r="M1" s="2"/>
      <c r="N1" s="3"/>
      <c r="O1" s="2"/>
      <c r="P1" s="2"/>
      <c r="Q1" s="2"/>
      <c r="R1" s="2"/>
      <c r="S1" s="4"/>
    </row>
    <row r="2" spans="1:19" ht="13.15" customHeight="1" x14ac:dyDescent="0.2">
      <c r="A2" s="2"/>
      <c r="B2" s="2"/>
      <c r="C2" s="2"/>
      <c r="D2" s="2"/>
      <c r="E2" s="2"/>
      <c r="F2" s="3"/>
      <c r="G2" s="2"/>
      <c r="H2" s="3"/>
      <c r="I2" s="2"/>
      <c r="J2" s="2"/>
      <c r="K2" s="2"/>
      <c r="L2" s="3"/>
      <c r="M2" s="2"/>
      <c r="N2" s="3"/>
      <c r="O2" s="2"/>
      <c r="P2" s="2"/>
      <c r="Q2" s="2"/>
      <c r="R2" s="2"/>
      <c r="S2" s="4"/>
    </row>
    <row r="3" spans="1:19" x14ac:dyDescent="0.2">
      <c r="A3" s="1" t="s">
        <v>55</v>
      </c>
      <c r="B3" s="2"/>
      <c r="C3" s="2"/>
      <c r="D3" s="2"/>
      <c r="E3" s="2"/>
      <c r="F3" s="3"/>
      <c r="G3" s="2"/>
      <c r="H3" s="3"/>
      <c r="I3" s="2"/>
      <c r="J3" s="2"/>
      <c r="K3" s="2"/>
      <c r="L3" s="3"/>
      <c r="M3" s="2"/>
      <c r="N3" s="3"/>
      <c r="O3" s="2"/>
      <c r="P3" s="2"/>
      <c r="Q3" s="2"/>
      <c r="R3" s="2"/>
      <c r="S3" s="4"/>
    </row>
    <row r="4" spans="1:19" x14ac:dyDescent="0.2">
      <c r="A4" s="6"/>
      <c r="B4" s="2"/>
      <c r="C4" s="2"/>
      <c r="D4" s="2"/>
      <c r="E4" s="2"/>
      <c r="F4" s="3"/>
      <c r="G4" s="2"/>
      <c r="H4" s="3"/>
      <c r="I4" s="2"/>
      <c r="J4" s="2"/>
      <c r="K4" s="2"/>
      <c r="L4" s="3"/>
      <c r="M4" s="2"/>
      <c r="N4" s="3"/>
      <c r="O4" s="2"/>
      <c r="P4" s="2"/>
      <c r="Q4" s="2"/>
      <c r="R4" s="2"/>
      <c r="S4" s="7"/>
    </row>
    <row r="5" spans="1:19" x14ac:dyDescent="0.2">
      <c r="A5" s="6"/>
      <c r="B5" s="2"/>
      <c r="C5" s="2"/>
      <c r="D5" s="2"/>
      <c r="E5" s="2"/>
      <c r="F5" s="3"/>
      <c r="G5" s="2"/>
      <c r="H5" s="3"/>
      <c r="I5" s="2"/>
      <c r="J5" s="2"/>
      <c r="K5" s="2"/>
      <c r="L5" s="3"/>
      <c r="M5" s="2"/>
      <c r="N5" s="3"/>
      <c r="O5" s="2"/>
      <c r="P5" s="2"/>
      <c r="Q5" s="2"/>
      <c r="R5" s="2"/>
      <c r="S5" s="7"/>
    </row>
    <row r="6" spans="1:19" ht="13.15" customHeight="1" x14ac:dyDescent="0.2">
      <c r="A6" s="2"/>
      <c r="B6" s="2"/>
      <c r="C6" s="2"/>
      <c r="D6" s="2"/>
      <c r="E6" s="2"/>
      <c r="F6" s="3"/>
      <c r="G6" s="2"/>
      <c r="H6" s="3"/>
      <c r="I6" s="2"/>
      <c r="J6" s="2"/>
      <c r="K6" s="2"/>
      <c r="L6" s="3"/>
      <c r="M6" s="2"/>
      <c r="N6" s="3"/>
      <c r="O6" s="2"/>
      <c r="P6" s="8" t="s">
        <v>1</v>
      </c>
      <c r="Q6" s="2"/>
      <c r="R6" s="9" t="s">
        <v>2</v>
      </c>
      <c r="S6" s="10"/>
    </row>
    <row r="7" spans="1:19" x14ac:dyDescent="0.2">
      <c r="A7" s="7"/>
      <c r="B7" s="7"/>
      <c r="C7" s="7"/>
      <c r="D7" s="8" t="s">
        <v>2</v>
      </c>
      <c r="E7" s="7"/>
      <c r="F7" s="11"/>
      <c r="G7" s="7"/>
      <c r="H7" s="11"/>
      <c r="I7" s="7"/>
      <c r="J7" s="8" t="s">
        <v>1</v>
      </c>
      <c r="K7" s="8"/>
      <c r="L7" s="12"/>
      <c r="M7" s="8"/>
      <c r="N7" s="12" t="s">
        <v>3</v>
      </c>
      <c r="O7" s="7"/>
      <c r="P7" s="8" t="s">
        <v>2</v>
      </c>
      <c r="Q7" s="7"/>
      <c r="R7" s="9" t="s">
        <v>4</v>
      </c>
      <c r="S7" s="10"/>
    </row>
    <row r="8" spans="1:19" x14ac:dyDescent="0.2">
      <c r="A8" s="7"/>
      <c r="B8" s="7"/>
      <c r="C8" s="7"/>
      <c r="D8" s="8" t="s">
        <v>5</v>
      </c>
      <c r="E8" s="7"/>
      <c r="F8" s="12" t="s">
        <v>6</v>
      </c>
      <c r="G8" s="7"/>
      <c r="H8" s="12" t="s">
        <v>1</v>
      </c>
      <c r="I8" s="7"/>
      <c r="J8" s="8" t="s">
        <v>7</v>
      </c>
      <c r="K8" s="8"/>
      <c r="L8" s="12" t="s">
        <v>8</v>
      </c>
      <c r="M8" s="8"/>
      <c r="N8" s="12" t="s">
        <v>9</v>
      </c>
      <c r="O8" s="7"/>
      <c r="P8" s="8" t="s">
        <v>5</v>
      </c>
      <c r="Q8" s="7"/>
      <c r="R8" s="9" t="s">
        <v>10</v>
      </c>
      <c r="S8" s="10"/>
    </row>
    <row r="9" spans="1:19" x14ac:dyDescent="0.2">
      <c r="A9" s="6"/>
      <c r="B9" s="6" t="s">
        <v>11</v>
      </c>
      <c r="C9" s="7"/>
      <c r="D9" s="8" t="s">
        <v>12</v>
      </c>
      <c r="E9" s="7"/>
      <c r="F9" s="12" t="s">
        <v>13</v>
      </c>
      <c r="G9" s="7"/>
      <c r="H9" s="12" t="s">
        <v>14</v>
      </c>
      <c r="I9" s="7"/>
      <c r="J9" s="8" t="s">
        <v>15</v>
      </c>
      <c r="K9" s="8"/>
      <c r="L9" s="12" t="s">
        <v>16</v>
      </c>
      <c r="M9" s="8"/>
      <c r="N9" s="12" t="s">
        <v>17</v>
      </c>
      <c r="O9" s="7"/>
      <c r="P9" s="8" t="s">
        <v>18</v>
      </c>
      <c r="Q9" s="7"/>
      <c r="R9" s="9" t="s">
        <v>19</v>
      </c>
      <c r="S9" s="10"/>
    </row>
    <row r="10" spans="1:19" x14ac:dyDescent="0.2">
      <c r="A10" s="6"/>
      <c r="B10" s="13" t="s">
        <v>20</v>
      </c>
      <c r="C10" s="7"/>
      <c r="D10" s="14" t="s">
        <v>21</v>
      </c>
      <c r="E10" s="7"/>
      <c r="F10" s="15" t="s">
        <v>22</v>
      </c>
      <c r="G10" s="7"/>
      <c r="H10" s="15" t="s">
        <v>23</v>
      </c>
      <c r="I10" s="7"/>
      <c r="J10" s="14" t="s">
        <v>24</v>
      </c>
      <c r="K10" s="8"/>
      <c r="L10" s="16">
        <v>-6</v>
      </c>
      <c r="M10" s="17"/>
      <c r="N10" s="16">
        <v>-7</v>
      </c>
      <c r="O10" s="18"/>
      <c r="P10" s="16">
        <v>-8</v>
      </c>
      <c r="Q10" s="18"/>
      <c r="R10" s="19">
        <v>-9</v>
      </c>
      <c r="S10" s="20"/>
    </row>
    <row r="11" spans="1:19" ht="13.15" customHeight="1" x14ac:dyDescent="0.2">
      <c r="A11" s="21" t="s">
        <v>1</v>
      </c>
      <c r="B11" s="7"/>
      <c r="C11" s="7"/>
      <c r="D11" s="7"/>
      <c r="E11" s="7"/>
      <c r="F11" s="11"/>
      <c r="G11" s="7"/>
      <c r="H11" s="11"/>
      <c r="I11" s="7"/>
      <c r="J11" s="7"/>
      <c r="K11" s="7"/>
      <c r="L11" s="11"/>
      <c r="M11" s="7"/>
      <c r="N11" s="11"/>
      <c r="O11" s="7"/>
      <c r="P11" s="7"/>
      <c r="Q11" s="7"/>
      <c r="R11" s="7"/>
      <c r="S11" s="7"/>
    </row>
    <row r="12" spans="1:19" ht="13.15" customHeight="1" x14ac:dyDescent="0.2">
      <c r="A12" s="22">
        <v>303</v>
      </c>
      <c r="B12" s="7" t="s">
        <v>25</v>
      </c>
      <c r="C12" s="7"/>
      <c r="D12" s="11">
        <v>8305910.3100000005</v>
      </c>
      <c r="E12" s="23"/>
      <c r="F12" s="24">
        <v>4023841.38</v>
      </c>
      <c r="G12" s="24"/>
      <c r="H12" s="24">
        <v>3161907.41</v>
      </c>
      <c r="I12" s="24"/>
      <c r="J12" s="24">
        <v>0</v>
      </c>
      <c r="K12" s="24"/>
      <c r="L12" s="24">
        <v>0</v>
      </c>
      <c r="M12" s="24"/>
      <c r="N12" s="24">
        <v>0</v>
      </c>
      <c r="O12" s="11"/>
      <c r="P12" s="11">
        <f t="shared" ref="P12" si="0">D12-H12+F12-L12+J12+N12</f>
        <v>9167844.2800000012</v>
      </c>
      <c r="Q12" s="7"/>
      <c r="R12" s="25">
        <v>46.681722507727599</v>
      </c>
      <c r="S12" s="7"/>
    </row>
    <row r="13" spans="1:19" ht="13.15" customHeight="1" x14ac:dyDescent="0.2">
      <c r="A13" s="21"/>
      <c r="B13" s="7"/>
      <c r="C13" s="7"/>
      <c r="D13" s="7"/>
      <c r="E13" s="7"/>
      <c r="F13" s="11"/>
      <c r="G13" s="7"/>
      <c r="H13" s="11"/>
      <c r="I13" s="7"/>
      <c r="J13" s="7"/>
      <c r="K13" s="7"/>
      <c r="L13" s="11"/>
      <c r="M13" s="7"/>
      <c r="N13" s="11"/>
      <c r="O13" s="7"/>
      <c r="P13" s="7"/>
      <c r="Q13" s="7"/>
      <c r="R13" s="7"/>
      <c r="S13" s="7"/>
    </row>
    <row r="14" spans="1:19" ht="13.15" customHeight="1" x14ac:dyDescent="0.2">
      <c r="A14" s="26"/>
      <c r="B14" s="21" t="s">
        <v>26</v>
      </c>
      <c r="C14" s="7"/>
      <c r="D14" s="27"/>
      <c r="E14" s="7"/>
      <c r="F14" s="11"/>
      <c r="G14" s="28"/>
      <c r="H14" s="11"/>
      <c r="I14" s="28"/>
      <c r="J14" s="28"/>
      <c r="K14" s="28"/>
      <c r="L14" s="11"/>
      <c r="M14" s="28"/>
      <c r="N14" s="11"/>
      <c r="O14" s="7"/>
      <c r="P14" s="29"/>
      <c r="Q14" s="7"/>
      <c r="R14" s="27"/>
      <c r="S14" s="7"/>
    </row>
    <row r="15" spans="1:19" ht="13.15" customHeight="1" x14ac:dyDescent="0.2">
      <c r="A15" s="22">
        <v>350</v>
      </c>
      <c r="B15" s="7" t="s">
        <v>56</v>
      </c>
      <c r="C15" s="7"/>
      <c r="D15" s="11">
        <v>0</v>
      </c>
      <c r="E15" s="23"/>
      <c r="F15" s="24">
        <v>0</v>
      </c>
      <c r="G15" s="24"/>
      <c r="H15" s="24">
        <v>15135.61</v>
      </c>
      <c r="I15" s="24"/>
      <c r="J15" s="24">
        <v>0</v>
      </c>
      <c r="K15" s="24"/>
      <c r="L15" s="24">
        <v>0</v>
      </c>
      <c r="M15" s="24"/>
      <c r="N15" s="24">
        <v>0</v>
      </c>
      <c r="O15" s="11"/>
      <c r="P15" s="11">
        <f>D15-H15+F15-L15+J15+N15</f>
        <v>-15135.61</v>
      </c>
      <c r="Q15" s="7"/>
      <c r="R15" s="25">
        <v>-9.0927621406461157E-2</v>
      </c>
      <c r="S15" s="7"/>
    </row>
    <row r="16" spans="1:19" ht="13.15" customHeight="1" x14ac:dyDescent="0.2">
      <c r="A16" s="22">
        <v>352</v>
      </c>
      <c r="B16" s="7" t="s">
        <v>27</v>
      </c>
      <c r="C16" s="7"/>
      <c r="D16" s="11">
        <v>4526867.16</v>
      </c>
      <c r="E16" s="23"/>
      <c r="F16" s="24">
        <f>56922.58+7212.27+34889.16+39860.22+191760.35</f>
        <v>330644.58</v>
      </c>
      <c r="G16" s="24"/>
      <c r="H16" s="24">
        <v>0</v>
      </c>
      <c r="I16" s="24"/>
      <c r="J16" s="24">
        <v>0</v>
      </c>
      <c r="K16" s="24"/>
      <c r="L16" s="24">
        <v>0</v>
      </c>
      <c r="M16" s="24"/>
      <c r="N16" s="24">
        <v>0</v>
      </c>
      <c r="O16" s="11"/>
      <c r="P16" s="11">
        <f>D16-H16+F16-L16+J16+N16</f>
        <v>4857511.74</v>
      </c>
      <c r="Q16" s="7"/>
      <c r="R16" s="25">
        <v>27.267882310063303</v>
      </c>
      <c r="S16" s="7"/>
    </row>
    <row r="17" spans="1:19" ht="13.15" customHeight="1" x14ac:dyDescent="0.2">
      <c r="A17" s="22">
        <v>353</v>
      </c>
      <c r="B17" s="7" t="s">
        <v>28</v>
      </c>
      <c r="C17" s="7"/>
      <c r="D17" s="24">
        <v>60797747.130000003</v>
      </c>
      <c r="E17" s="23"/>
      <c r="F17" s="24">
        <f>777423.7+126154.99+693715.39+619404.77+7885321.34</f>
        <v>10102020.189999999</v>
      </c>
      <c r="G17" s="24"/>
      <c r="H17" s="24">
        <f>1496911.26+232569.77+11448.47+51496.89+2844157.6</f>
        <v>4636583.99</v>
      </c>
      <c r="I17" s="24"/>
      <c r="J17" s="24">
        <f>7189.14+5740.62+9821.38</f>
        <v>22751.14</v>
      </c>
      <c r="K17" s="24"/>
      <c r="L17" s="24">
        <f>270603.37+470424.6+8459.9+1487934.76</f>
        <v>2237422.63</v>
      </c>
      <c r="M17" s="24"/>
      <c r="N17" s="24">
        <v>-170694.54</v>
      </c>
      <c r="O17" s="11"/>
      <c r="P17" s="11">
        <f t="shared" ref="P17:P23" si="1">D17-H17+F17-L17+J17+N17</f>
        <v>63877817.299999997</v>
      </c>
      <c r="Q17" s="7"/>
      <c r="R17" s="25">
        <v>21.283879002388854</v>
      </c>
      <c r="S17" s="7"/>
    </row>
    <row r="18" spans="1:19" ht="13.15" customHeight="1" x14ac:dyDescent="0.2">
      <c r="A18" s="22">
        <v>354</v>
      </c>
      <c r="B18" s="7" t="s">
        <v>29</v>
      </c>
      <c r="C18" s="7"/>
      <c r="D18" s="24">
        <v>25894478.829999998</v>
      </c>
      <c r="E18" s="23"/>
      <c r="F18" s="24">
        <v>1615765.7</v>
      </c>
      <c r="G18" s="24"/>
      <c r="H18" s="24">
        <v>314062.69</v>
      </c>
      <c r="I18" s="24"/>
      <c r="J18" s="24">
        <v>47739.53</v>
      </c>
      <c r="K18" s="24"/>
      <c r="L18" s="24">
        <v>521787.63</v>
      </c>
      <c r="M18" s="24"/>
      <c r="N18" s="24">
        <v>-1110190.52</v>
      </c>
      <c r="O18" s="11"/>
      <c r="P18" s="11">
        <f t="shared" si="1"/>
        <v>25611943.219999999</v>
      </c>
      <c r="Q18" s="7"/>
      <c r="R18" s="25">
        <v>37.897011246913856</v>
      </c>
      <c r="S18" s="7"/>
    </row>
    <row r="19" spans="1:19" ht="13.15" customHeight="1" x14ac:dyDescent="0.2">
      <c r="A19" s="22">
        <v>355</v>
      </c>
      <c r="B19" s="7" t="s">
        <v>30</v>
      </c>
      <c r="C19" s="7"/>
      <c r="D19" s="24">
        <v>2542357.9700000002</v>
      </c>
      <c r="E19" s="23"/>
      <c r="F19" s="24">
        <v>943698.31</v>
      </c>
      <c r="G19" s="24"/>
      <c r="H19" s="24">
        <v>28221.42</v>
      </c>
      <c r="I19" s="24"/>
      <c r="J19" s="24">
        <v>25006.41</v>
      </c>
      <c r="K19" s="24"/>
      <c r="L19" s="24">
        <v>408423.8</v>
      </c>
      <c r="M19" s="24"/>
      <c r="N19" s="24">
        <v>1089311.07</v>
      </c>
      <c r="O19" s="11"/>
      <c r="P19" s="11">
        <f t="shared" si="1"/>
        <v>4163728.540000001</v>
      </c>
      <c r="Q19" s="7"/>
      <c r="R19" s="25">
        <v>13.64032518752644</v>
      </c>
      <c r="S19" s="7"/>
    </row>
    <row r="20" spans="1:19" ht="13.15" customHeight="1" x14ac:dyDescent="0.2">
      <c r="A20" s="22">
        <v>356</v>
      </c>
      <c r="B20" s="7" t="s">
        <v>31</v>
      </c>
      <c r="C20" s="7"/>
      <c r="D20" s="24">
        <v>22520257.719999988</v>
      </c>
      <c r="E20" s="23"/>
      <c r="F20" s="24">
        <v>1592899.81</v>
      </c>
      <c r="G20" s="24"/>
      <c r="H20" s="24">
        <v>328486.53000000003</v>
      </c>
      <c r="I20" s="24"/>
      <c r="J20" s="24">
        <v>580986.18999999994</v>
      </c>
      <c r="K20" s="24"/>
      <c r="L20" s="24">
        <v>3854947.96</v>
      </c>
      <c r="M20" s="24"/>
      <c r="N20" s="24">
        <v>0</v>
      </c>
      <c r="O20" s="11"/>
      <c r="P20" s="11">
        <f t="shared" si="1"/>
        <v>20510709.229999986</v>
      </c>
      <c r="Q20" s="7"/>
      <c r="R20" s="25">
        <v>30.971650148046177</v>
      </c>
      <c r="S20" s="7"/>
    </row>
    <row r="21" spans="1:19" ht="13.15" customHeight="1" x14ac:dyDescent="0.2">
      <c r="A21" s="22">
        <v>357</v>
      </c>
      <c r="B21" s="7" t="s">
        <v>32</v>
      </c>
      <c r="C21" s="7"/>
      <c r="D21" s="11">
        <v>18804862.82</v>
      </c>
      <c r="E21" s="23"/>
      <c r="F21" s="24">
        <v>1166505.8600000001</v>
      </c>
      <c r="G21" s="24"/>
      <c r="H21" s="24">
        <v>0</v>
      </c>
      <c r="I21" s="24"/>
      <c r="J21" s="24">
        <v>0</v>
      </c>
      <c r="K21" s="24"/>
      <c r="L21" s="24">
        <v>0</v>
      </c>
      <c r="M21" s="24"/>
      <c r="N21" s="24">
        <v>388124.57</v>
      </c>
      <c r="O21" s="11"/>
      <c r="P21" s="11">
        <f t="shared" si="1"/>
        <v>20359493.25</v>
      </c>
      <c r="Q21" s="7"/>
      <c r="R21" s="25">
        <v>31.69114798529457</v>
      </c>
      <c r="S21" s="7"/>
    </row>
    <row r="22" spans="1:19" ht="13.15" customHeight="1" x14ac:dyDescent="0.2">
      <c r="A22" s="22">
        <v>358</v>
      </c>
      <c r="B22" s="7" t="s">
        <v>33</v>
      </c>
      <c r="C22" s="7"/>
      <c r="D22" s="11">
        <v>12867838.07</v>
      </c>
      <c r="E22" s="23"/>
      <c r="F22" s="24">
        <v>1066399.57</v>
      </c>
      <c r="G22" s="24"/>
      <c r="H22" s="24">
        <v>0</v>
      </c>
      <c r="I22" s="24"/>
      <c r="J22" s="24">
        <v>0</v>
      </c>
      <c r="K22" s="24"/>
      <c r="L22" s="24">
        <v>0</v>
      </c>
      <c r="M22" s="24"/>
      <c r="N22" s="24">
        <v>0</v>
      </c>
      <c r="O22" s="11"/>
      <c r="P22" s="11">
        <f t="shared" si="1"/>
        <v>13934237.640000001</v>
      </c>
      <c r="Q22" s="7"/>
      <c r="R22" s="25">
        <v>22.055277519076405</v>
      </c>
      <c r="S22" s="7"/>
    </row>
    <row r="23" spans="1:19" ht="13.15" customHeight="1" x14ac:dyDescent="0.2">
      <c r="A23" s="22">
        <v>359</v>
      </c>
      <c r="B23" s="7" t="s">
        <v>34</v>
      </c>
      <c r="C23" s="7"/>
      <c r="D23" s="11">
        <v>-2474.6299999999997</v>
      </c>
      <c r="E23" s="23"/>
      <c r="F23" s="30">
        <v>62541.11</v>
      </c>
      <c r="G23" s="24"/>
      <c r="H23" s="30">
        <v>0</v>
      </c>
      <c r="I23" s="24"/>
      <c r="J23" s="24">
        <v>0</v>
      </c>
      <c r="K23" s="24"/>
      <c r="L23" s="24">
        <v>0</v>
      </c>
      <c r="M23" s="24"/>
      <c r="N23" s="24">
        <v>0</v>
      </c>
      <c r="O23" s="11"/>
      <c r="P23" s="11">
        <f t="shared" si="1"/>
        <v>60066.48</v>
      </c>
      <c r="Q23" s="7"/>
      <c r="R23" s="25">
        <v>2.8715949652114832</v>
      </c>
      <c r="S23" s="7"/>
    </row>
    <row r="24" spans="1:19" ht="13.15" customHeight="1" x14ac:dyDescent="0.2">
      <c r="A24" s="22"/>
      <c r="B24" s="7"/>
      <c r="C24" s="7"/>
      <c r="D24" s="31"/>
      <c r="E24" s="23"/>
      <c r="F24" s="32"/>
      <c r="G24" s="33"/>
      <c r="H24" s="32"/>
      <c r="I24" s="11"/>
      <c r="J24" s="31"/>
      <c r="K24" s="33"/>
      <c r="L24" s="31"/>
      <c r="M24" s="11"/>
      <c r="N24" s="31"/>
      <c r="O24" s="11"/>
      <c r="P24" s="31"/>
      <c r="Q24" s="7"/>
      <c r="R24" s="25"/>
      <c r="S24" s="7"/>
    </row>
    <row r="25" spans="1:19" ht="15.6" customHeight="1" x14ac:dyDescent="0.2">
      <c r="A25" s="22"/>
      <c r="B25" s="21" t="s">
        <v>35</v>
      </c>
      <c r="C25" s="7"/>
      <c r="D25" s="34">
        <f>SUM(D15:D23)</f>
        <v>147951935.06999999</v>
      </c>
      <c r="E25" s="23"/>
      <c r="F25" s="34">
        <f>SUM(F15:F23)</f>
        <v>16880475.129999999</v>
      </c>
      <c r="G25" s="35"/>
      <c r="H25" s="34">
        <f>SUM(H15:H23)</f>
        <v>5322490.2400000012</v>
      </c>
      <c r="I25" s="34"/>
      <c r="J25" s="34">
        <f>SUM(J15:J23)</f>
        <v>676483.2699999999</v>
      </c>
      <c r="K25" s="35"/>
      <c r="L25" s="34">
        <f>SUM(L15:L23)</f>
        <v>7022582.0199999996</v>
      </c>
      <c r="M25" s="34"/>
      <c r="N25" s="34">
        <f>SUM(N15:N23)</f>
        <v>196550.58000000002</v>
      </c>
      <c r="O25" s="34"/>
      <c r="P25" s="34">
        <f>SUM(P15:P23)</f>
        <v>153360371.78999999</v>
      </c>
      <c r="Q25" s="36"/>
      <c r="R25" s="37" t="s">
        <v>1</v>
      </c>
      <c r="S25" s="36"/>
    </row>
    <row r="26" spans="1:19" ht="13.15" customHeight="1" x14ac:dyDescent="0.2">
      <c r="A26" s="22"/>
      <c r="B26" s="38"/>
      <c r="C26" s="39"/>
      <c r="D26" s="24"/>
      <c r="E26" s="23"/>
      <c r="F26" s="11"/>
      <c r="G26" s="33"/>
      <c r="H26" s="32"/>
      <c r="I26" s="11"/>
      <c r="J26" s="11"/>
      <c r="K26" s="33"/>
      <c r="L26" s="11"/>
      <c r="M26" s="11"/>
      <c r="N26" s="11"/>
      <c r="O26" s="11"/>
      <c r="P26" s="11"/>
      <c r="Q26" s="7"/>
      <c r="R26" s="25"/>
      <c r="S26" s="7"/>
    </row>
    <row r="27" spans="1:19" ht="13.15" customHeight="1" x14ac:dyDescent="0.2">
      <c r="A27" s="22"/>
      <c r="B27" s="40"/>
      <c r="C27" s="39"/>
      <c r="D27" s="24"/>
      <c r="E27" s="23"/>
      <c r="F27" s="11"/>
      <c r="G27" s="33"/>
      <c r="H27" s="32"/>
      <c r="I27" s="11"/>
      <c r="J27" s="11"/>
      <c r="K27" s="33"/>
      <c r="L27" s="11"/>
      <c r="M27" s="11"/>
      <c r="N27" s="11"/>
      <c r="O27" s="11"/>
      <c r="P27" s="11"/>
      <c r="Q27" s="7"/>
      <c r="R27" s="25"/>
      <c r="S27" s="7"/>
    </row>
    <row r="28" spans="1:19" ht="13.15" customHeight="1" x14ac:dyDescent="0.2">
      <c r="A28" s="22">
        <v>361</v>
      </c>
      <c r="B28" s="7" t="s">
        <v>27</v>
      </c>
      <c r="C28" s="7"/>
      <c r="D28" s="11">
        <v>27800426.180000003</v>
      </c>
      <c r="E28" s="23"/>
      <c r="F28" s="24">
        <f>21446.88+221633.99+27674.7+201591.99+33450.37+62769.08+27582.48+34357.56+30593.7+36949.68+33375.15+31433.5+39105.22+489863.91+38535.48+34023.45</f>
        <v>1364387.14</v>
      </c>
      <c r="G28" s="24"/>
      <c r="H28" s="24">
        <f>164309.27+46858.42+67995.41+297141.14+18933.58</f>
        <v>595237.81999999995</v>
      </c>
      <c r="I28" s="24"/>
      <c r="J28" s="24">
        <v>0</v>
      </c>
      <c r="K28" s="24"/>
      <c r="L28" s="24">
        <f>2050.43+87091.61+214482.22+15571.23</f>
        <v>319195.49</v>
      </c>
      <c r="M28" s="24"/>
      <c r="N28" s="24">
        <f>26438.94+67757.71</f>
        <v>94196.650000000009</v>
      </c>
      <c r="O28" s="11"/>
      <c r="P28" s="11">
        <f>D28-H28+F28-L28+J28+N28</f>
        <v>28344576.660000004</v>
      </c>
      <c r="Q28" s="7"/>
      <c r="R28" s="25">
        <v>48.771234041537944</v>
      </c>
      <c r="S28" s="7"/>
    </row>
    <row r="29" spans="1:19" ht="13.15" customHeight="1" x14ac:dyDescent="0.2">
      <c r="A29" s="22">
        <v>362</v>
      </c>
      <c r="B29" s="7" t="s">
        <v>28</v>
      </c>
      <c r="C29" s="7"/>
      <c r="D29" s="11">
        <v>95804284.100000009</v>
      </c>
      <c r="E29" s="23"/>
      <c r="F29" s="24">
        <f>74342.96+459957.83+645193.89+154800.65+258732.73+219203.26+319939.52+184600.97+411036.49+530586.13+113669.83+135873.35+207005.63+6283045.63+410436.84+428918.23</f>
        <v>10837343.939999999</v>
      </c>
      <c r="G29" s="24"/>
      <c r="H29" s="24">
        <f>154509.53+360.43+40028.8+76296.65+77297.99+209947.88+26755.34+73448.58+169590.65+30084.52+5786228.46+49354.49</f>
        <v>6693903.3200000003</v>
      </c>
      <c r="I29" s="24"/>
      <c r="J29" s="24">
        <f>5762.64+5511.87+113400.28</f>
        <v>124674.79</v>
      </c>
      <c r="K29" s="24"/>
      <c r="L29" s="24">
        <f>40916.02+2383.75+23798.92+26456.16+347581.46+11291+21341.01+58636.89+571967.9+46547</f>
        <v>1150920.1100000001</v>
      </c>
      <c r="M29" s="24"/>
      <c r="N29" s="24">
        <f>+-20807.72-15665.96+207165.22+17131.99</f>
        <v>187823.53</v>
      </c>
      <c r="O29" s="11"/>
      <c r="P29" s="11">
        <f t="shared" ref="P29:P38" si="2">D29-H29+F29-L29+J29+N29</f>
        <v>99109302.930000007</v>
      </c>
      <c r="Q29" s="7"/>
      <c r="R29" s="25">
        <v>25.637863073567672</v>
      </c>
      <c r="S29" s="7"/>
    </row>
    <row r="30" spans="1:19" ht="13.15" customHeight="1" x14ac:dyDescent="0.2">
      <c r="A30" s="22">
        <v>364.11</v>
      </c>
      <c r="B30" s="7" t="s">
        <v>36</v>
      </c>
      <c r="C30" s="7"/>
      <c r="D30" s="11">
        <v>129048479.26000002</v>
      </c>
      <c r="E30" s="23"/>
      <c r="F30" s="24">
        <v>9701182.1799999997</v>
      </c>
      <c r="G30" s="24"/>
      <c r="H30" s="24">
        <v>436669.05</v>
      </c>
      <c r="I30" s="24"/>
      <c r="J30" s="24">
        <v>748334.67</v>
      </c>
      <c r="K30" s="24"/>
      <c r="L30" s="24">
        <v>3436209.65</v>
      </c>
      <c r="M30" s="24"/>
      <c r="N30" s="24">
        <v>20879.45</v>
      </c>
      <c r="O30" s="11"/>
      <c r="P30" s="11">
        <f t="shared" si="2"/>
        <v>135645996.85999998</v>
      </c>
      <c r="Q30" s="7"/>
      <c r="R30" s="25">
        <v>38.933702669074087</v>
      </c>
      <c r="S30" s="7"/>
    </row>
    <row r="31" spans="1:19" ht="13.15" customHeight="1" x14ac:dyDescent="0.2">
      <c r="A31" s="22">
        <v>365.01</v>
      </c>
      <c r="B31" s="7" t="s">
        <v>31</v>
      </c>
      <c r="C31" s="7"/>
      <c r="D31" s="11">
        <v>105758742.66</v>
      </c>
      <c r="E31" s="23"/>
      <c r="F31" s="24">
        <v>10401509.77</v>
      </c>
      <c r="G31" s="24"/>
      <c r="H31" s="24">
        <v>9142265.3300000001</v>
      </c>
      <c r="I31" s="24"/>
      <c r="J31" s="24">
        <v>1082338.48</v>
      </c>
      <c r="K31" s="24"/>
      <c r="L31" s="24">
        <v>2442794.9700000002</v>
      </c>
      <c r="M31" s="24"/>
      <c r="N31" s="24">
        <v>0</v>
      </c>
      <c r="O31" s="11"/>
      <c r="P31" s="11">
        <f t="shared" si="2"/>
        <v>105657530.61</v>
      </c>
      <c r="Q31" s="7"/>
      <c r="R31" s="25">
        <v>29.215539050111516</v>
      </c>
      <c r="S31" s="7"/>
    </row>
    <row r="32" spans="1:19" ht="13.15" customHeight="1" x14ac:dyDescent="0.2">
      <c r="A32" s="22">
        <v>366</v>
      </c>
      <c r="B32" s="7" t="s">
        <v>32</v>
      </c>
      <c r="C32" s="7"/>
      <c r="D32" s="11">
        <v>34870169.729999989</v>
      </c>
      <c r="E32" s="23"/>
      <c r="F32" s="24">
        <v>1988688.02</v>
      </c>
      <c r="G32" s="24"/>
      <c r="H32" s="24">
        <v>36365.949999999997</v>
      </c>
      <c r="I32" s="24"/>
      <c r="J32" s="24">
        <v>0</v>
      </c>
      <c r="K32" s="24"/>
      <c r="L32" s="24">
        <v>0</v>
      </c>
      <c r="M32" s="24"/>
      <c r="N32" s="24">
        <v>0</v>
      </c>
      <c r="O32" s="11"/>
      <c r="P32" s="11">
        <f t="shared" si="2"/>
        <v>36822491.79999999</v>
      </c>
      <c r="Q32" s="7"/>
      <c r="R32" s="25">
        <v>32.59758448416558</v>
      </c>
      <c r="S32" s="7"/>
    </row>
    <row r="33" spans="1:20" ht="13.15" customHeight="1" x14ac:dyDescent="0.2">
      <c r="A33" s="22">
        <v>367</v>
      </c>
      <c r="B33" s="7" t="s">
        <v>33</v>
      </c>
      <c r="C33" s="7"/>
      <c r="D33" s="11">
        <v>77464421.140000001</v>
      </c>
      <c r="E33" s="23"/>
      <c r="F33" s="24">
        <v>6561611.2999999998</v>
      </c>
      <c r="G33" s="24"/>
      <c r="H33" s="24">
        <v>3750552.13</v>
      </c>
      <c r="I33" s="24"/>
      <c r="J33" s="24">
        <v>774784.35</v>
      </c>
      <c r="K33" s="24"/>
      <c r="L33" s="24">
        <v>1302737.29</v>
      </c>
      <c r="M33" s="24"/>
      <c r="N33" s="24">
        <v>0</v>
      </c>
      <c r="O33" s="11"/>
      <c r="P33" s="11">
        <f t="shared" si="2"/>
        <v>79747527.36999999</v>
      </c>
      <c r="Q33" s="7"/>
      <c r="R33" s="25">
        <v>29.765236375960956</v>
      </c>
      <c r="S33" s="7"/>
    </row>
    <row r="34" spans="1:20" ht="13.15" customHeight="1" x14ac:dyDescent="0.2">
      <c r="A34" s="22">
        <v>368</v>
      </c>
      <c r="B34" s="7" t="s">
        <v>37</v>
      </c>
      <c r="C34" s="7"/>
      <c r="D34" s="11">
        <v>70348350.839999989</v>
      </c>
      <c r="E34" s="23"/>
      <c r="F34" s="24">
        <v>10178949.73</v>
      </c>
      <c r="G34" s="24"/>
      <c r="H34" s="24">
        <v>4774226.1399999997</v>
      </c>
      <c r="I34" s="24"/>
      <c r="J34" s="24">
        <v>732603.29</v>
      </c>
      <c r="K34" s="24"/>
      <c r="L34" s="24">
        <v>1743282.24</v>
      </c>
      <c r="M34" s="24"/>
      <c r="N34" s="24">
        <v>0</v>
      </c>
      <c r="O34" s="11"/>
      <c r="P34" s="11">
        <f t="shared" si="2"/>
        <v>74742395.480000004</v>
      </c>
      <c r="Q34" s="7"/>
      <c r="R34" s="25">
        <v>26.082005158732091</v>
      </c>
      <c r="S34" s="7"/>
    </row>
    <row r="35" spans="1:20" ht="13.15" customHeight="1" x14ac:dyDescent="0.2">
      <c r="A35" s="22">
        <v>369.2</v>
      </c>
      <c r="B35" s="7" t="s">
        <v>38</v>
      </c>
      <c r="C35" s="7"/>
      <c r="D35" s="11">
        <v>31942094.599999998</v>
      </c>
      <c r="E35" s="23"/>
      <c r="F35" s="24">
        <v>3008045.7</v>
      </c>
      <c r="G35" s="24"/>
      <c r="H35" s="24">
        <v>5648716.71</v>
      </c>
      <c r="I35" s="24"/>
      <c r="J35" s="24">
        <v>0</v>
      </c>
      <c r="K35" s="24"/>
      <c r="L35" s="24">
        <v>1312441.03</v>
      </c>
      <c r="M35" s="24"/>
      <c r="N35" s="24">
        <v>0</v>
      </c>
      <c r="O35" s="11"/>
      <c r="P35" s="11">
        <f t="shared" si="2"/>
        <v>27988982.559999995</v>
      </c>
      <c r="Q35" s="7"/>
      <c r="R35" s="25">
        <v>32.586836351654135</v>
      </c>
      <c r="S35" s="7"/>
    </row>
    <row r="36" spans="1:20" ht="13.15" customHeight="1" x14ac:dyDescent="0.2">
      <c r="A36" s="22">
        <v>370</v>
      </c>
      <c r="B36" s="7" t="s">
        <v>39</v>
      </c>
      <c r="C36" s="7"/>
      <c r="D36" s="11">
        <v>46433048.939999998</v>
      </c>
      <c r="E36" s="23"/>
      <c r="F36" s="24">
        <v>7787144.4199999999</v>
      </c>
      <c r="G36" s="24"/>
      <c r="H36" s="24">
        <v>8863253.4000000004</v>
      </c>
      <c r="I36" s="24"/>
      <c r="J36" s="24">
        <v>0</v>
      </c>
      <c r="K36" s="24"/>
      <c r="L36" s="24">
        <v>132098.03</v>
      </c>
      <c r="M36" s="24"/>
      <c r="N36" s="24">
        <v>0</v>
      </c>
      <c r="O36" s="11"/>
      <c r="P36" s="11">
        <f t="shared" si="2"/>
        <v>45224841.93</v>
      </c>
      <c r="Q36" s="7"/>
      <c r="R36" s="25">
        <v>48.489616727898174</v>
      </c>
      <c r="S36" s="7"/>
    </row>
    <row r="37" spans="1:20" ht="13.15" customHeight="1" x14ac:dyDescent="0.2">
      <c r="A37" s="22">
        <v>370.1</v>
      </c>
      <c r="B37" s="41" t="s">
        <v>40</v>
      </c>
      <c r="C37" s="7"/>
      <c r="D37" s="11">
        <v>1354393.4099999992</v>
      </c>
      <c r="E37" s="23"/>
      <c r="F37" s="24">
        <v>363172.29</v>
      </c>
      <c r="G37" s="24"/>
      <c r="H37" s="24">
        <v>1505426.3</v>
      </c>
      <c r="I37" s="24"/>
      <c r="J37" s="24">
        <v>0</v>
      </c>
      <c r="K37" s="24"/>
      <c r="L37" s="24">
        <v>17.989999999999998</v>
      </c>
      <c r="M37" s="24"/>
      <c r="N37" s="24">
        <v>0</v>
      </c>
      <c r="O37" s="11"/>
      <c r="P37" s="11">
        <f t="shared" si="2"/>
        <v>212121.40999999916</v>
      </c>
      <c r="Q37" s="7"/>
      <c r="R37" s="25">
        <v>18.277409230135355</v>
      </c>
      <c r="S37" s="7"/>
    </row>
    <row r="38" spans="1:20" ht="13.15" customHeight="1" x14ac:dyDescent="0.2">
      <c r="A38" s="22">
        <v>373</v>
      </c>
      <c r="B38" s="7" t="s">
        <v>41</v>
      </c>
      <c r="C38" s="7"/>
      <c r="D38" s="11">
        <v>23125871.420000002</v>
      </c>
      <c r="E38" s="23"/>
      <c r="F38" s="24">
        <v>1066661</v>
      </c>
      <c r="G38" s="24"/>
      <c r="H38" s="30">
        <v>167077.56</v>
      </c>
      <c r="I38" s="24"/>
      <c r="J38" s="24">
        <v>0</v>
      </c>
      <c r="K38" s="24"/>
      <c r="L38" s="24">
        <v>168712.05</v>
      </c>
      <c r="M38" s="24"/>
      <c r="N38" s="24">
        <v>0</v>
      </c>
      <c r="O38" s="11"/>
      <c r="P38" s="11">
        <f t="shared" si="2"/>
        <v>23856742.810000002</v>
      </c>
      <c r="Q38" s="7"/>
      <c r="R38" s="25">
        <v>60.901311353901214</v>
      </c>
      <c r="S38" s="7"/>
    </row>
    <row r="39" spans="1:20" ht="13.15" customHeight="1" x14ac:dyDescent="0.2">
      <c r="A39" s="22"/>
      <c r="B39" s="7"/>
      <c r="C39" s="7"/>
      <c r="D39" s="31"/>
      <c r="E39" s="23"/>
      <c r="F39" s="31"/>
      <c r="G39" s="33"/>
      <c r="H39" s="32"/>
      <c r="I39" s="33"/>
      <c r="J39" s="31"/>
      <c r="K39" s="33"/>
      <c r="L39" s="31"/>
      <c r="M39" s="11"/>
      <c r="N39" s="31"/>
      <c r="O39" s="11"/>
      <c r="P39" s="31"/>
      <c r="Q39" s="7"/>
      <c r="R39" s="25"/>
      <c r="S39" s="7"/>
    </row>
    <row r="40" spans="1:20" ht="13.9" customHeight="1" x14ac:dyDescent="0.2">
      <c r="A40" s="22"/>
      <c r="B40" s="21" t="s">
        <v>42</v>
      </c>
      <c r="C40" s="7"/>
      <c r="D40" s="34">
        <f>SUM(D28:D38)</f>
        <v>643950282.27999997</v>
      </c>
      <c r="E40" s="23"/>
      <c r="F40" s="34">
        <f>SUM(F28:F38)</f>
        <v>63258695.490000002</v>
      </c>
      <c r="G40" s="35"/>
      <c r="H40" s="34">
        <f>SUM(H28:H38)</f>
        <v>41613693.710000001</v>
      </c>
      <c r="I40" s="35"/>
      <c r="J40" s="34">
        <f>SUM(J28:J38)</f>
        <v>3462735.58</v>
      </c>
      <c r="K40" s="35"/>
      <c r="L40" s="34">
        <f>SUM(L28:L38)</f>
        <v>12008408.850000001</v>
      </c>
      <c r="M40" s="34"/>
      <c r="N40" s="34">
        <f>SUM(N28:N38)</f>
        <v>302899.63</v>
      </c>
      <c r="O40" s="34"/>
      <c r="P40" s="34">
        <f>SUM(P28:P38)</f>
        <v>657352510.41999984</v>
      </c>
      <c r="Q40" s="36"/>
      <c r="R40" s="37" t="s">
        <v>1</v>
      </c>
      <c r="S40" s="36"/>
    </row>
    <row r="41" spans="1:20" ht="13.15" customHeight="1" x14ac:dyDescent="0.2">
      <c r="A41" s="22"/>
      <c r="B41" s="7"/>
      <c r="C41" s="7"/>
      <c r="D41" s="11"/>
      <c r="E41" s="23"/>
      <c r="F41" s="11"/>
      <c r="G41" s="33"/>
      <c r="H41" s="32"/>
      <c r="I41" s="33"/>
      <c r="J41" s="11"/>
      <c r="K41" s="33"/>
      <c r="L41" s="11"/>
      <c r="M41" s="11"/>
      <c r="N41" s="11"/>
      <c r="O41" s="11"/>
      <c r="P41" s="11"/>
      <c r="Q41" s="7"/>
      <c r="R41" s="25"/>
      <c r="S41" s="7"/>
    </row>
    <row r="42" spans="1:20" ht="13.15" customHeight="1" x14ac:dyDescent="0.2">
      <c r="A42" s="22"/>
      <c r="B42" s="21" t="s">
        <v>43</v>
      </c>
      <c r="C42" s="7"/>
      <c r="D42" s="11"/>
      <c r="E42" s="23"/>
      <c r="F42" s="42"/>
      <c r="G42" s="33"/>
      <c r="H42" s="43"/>
      <c r="I42" s="33"/>
      <c r="J42" s="42"/>
      <c r="K42" s="33"/>
      <c r="L42" s="43"/>
      <c r="M42" s="11"/>
      <c r="N42" s="42"/>
      <c r="O42" s="11"/>
      <c r="P42" s="44"/>
      <c r="Q42" s="7"/>
      <c r="R42" s="25"/>
      <c r="S42" s="7"/>
    </row>
    <row r="43" spans="1:20" ht="13.15" customHeight="1" x14ac:dyDescent="0.2">
      <c r="A43" s="22">
        <v>390.1</v>
      </c>
      <c r="B43" s="7" t="s">
        <v>27</v>
      </c>
      <c r="C43" s="7"/>
      <c r="D43" s="11">
        <v>29222707.02</v>
      </c>
      <c r="E43" s="23"/>
      <c r="F43" s="24">
        <f>4274542.83+0.01</f>
        <v>4274542.84</v>
      </c>
      <c r="G43" s="24"/>
      <c r="H43" s="24">
        <v>359357.6</v>
      </c>
      <c r="I43" s="24"/>
      <c r="J43" s="24">
        <v>0</v>
      </c>
      <c r="K43" s="24"/>
      <c r="L43" s="24">
        <v>398190.54</v>
      </c>
      <c r="M43" s="24"/>
      <c r="N43" s="24">
        <f>35304.65-2066.25</f>
        <v>33238.400000000001</v>
      </c>
      <c r="O43" s="11"/>
      <c r="P43" s="24">
        <f t="shared" ref="P43:P53" si="3">D43-H43+F43-L43+J43+N43</f>
        <v>32772940.119999997</v>
      </c>
      <c r="Q43" s="7"/>
      <c r="R43" s="25">
        <v>32.078702483705598</v>
      </c>
      <c r="S43" s="7"/>
    </row>
    <row r="44" spans="1:20" ht="13.15" customHeight="1" x14ac:dyDescent="0.2">
      <c r="A44" s="22">
        <v>390.2</v>
      </c>
      <c r="B44" s="7" t="s">
        <v>44</v>
      </c>
      <c r="C44" s="7"/>
      <c r="D44" s="11">
        <v>5165273.0699999994</v>
      </c>
      <c r="E44" s="23"/>
      <c r="F44" s="24">
        <v>404888.18</v>
      </c>
      <c r="G44" s="24"/>
      <c r="H44" s="24">
        <v>1076887.33</v>
      </c>
      <c r="I44" s="24"/>
      <c r="J44" s="24">
        <v>0</v>
      </c>
      <c r="K44" s="24"/>
      <c r="L44" s="24">
        <v>0</v>
      </c>
      <c r="M44" s="24"/>
      <c r="N44" s="24">
        <f>21932.15+1070270.01-287141.75-18683.07-62320.56-68364+558.67</f>
        <v>656251.45000000007</v>
      </c>
      <c r="O44" s="11"/>
      <c r="P44" s="24">
        <f t="shared" si="3"/>
        <v>5149525.3699999992</v>
      </c>
      <c r="Q44" s="7"/>
      <c r="R44" s="25">
        <v>60.952587364811642</v>
      </c>
      <c r="S44" s="7"/>
    </row>
    <row r="45" spans="1:20" ht="13.15" customHeight="1" x14ac:dyDescent="0.2">
      <c r="A45" s="22">
        <v>391.1</v>
      </c>
      <c r="B45" s="7" t="s">
        <v>45</v>
      </c>
      <c r="C45" s="7"/>
      <c r="D45" s="11">
        <v>1530989.5299999998</v>
      </c>
      <c r="E45" s="23"/>
      <c r="F45" s="24">
        <v>482794.12</v>
      </c>
      <c r="G45" s="24"/>
      <c r="H45" s="24">
        <v>2208558.37</v>
      </c>
      <c r="I45" s="24"/>
      <c r="J45" s="24">
        <v>0</v>
      </c>
      <c r="K45" s="24"/>
      <c r="L45" s="24">
        <v>0</v>
      </c>
      <c r="M45" s="24"/>
      <c r="N45" s="24">
        <v>0</v>
      </c>
      <c r="O45" s="11"/>
      <c r="P45" s="11">
        <f t="shared" si="3"/>
        <v>-194774.72000000032</v>
      </c>
      <c r="Q45" s="7"/>
      <c r="R45" s="25">
        <v>-7.797838265175379</v>
      </c>
      <c r="S45" s="39"/>
      <c r="T45" s="45"/>
    </row>
    <row r="46" spans="1:20" ht="13.15" customHeight="1" x14ac:dyDescent="0.2">
      <c r="A46" s="22">
        <v>391.2</v>
      </c>
      <c r="B46" s="7" t="s">
        <v>46</v>
      </c>
      <c r="C46" s="7"/>
      <c r="D46" s="11">
        <v>-2730258.7900000005</v>
      </c>
      <c r="E46" s="23"/>
      <c r="F46" s="24">
        <v>2537419.77</v>
      </c>
      <c r="G46" s="24"/>
      <c r="H46" s="24">
        <v>1400079.08</v>
      </c>
      <c r="I46" s="24"/>
      <c r="J46" s="24">
        <v>0</v>
      </c>
      <c r="K46" s="24"/>
      <c r="L46" s="24">
        <v>0</v>
      </c>
      <c r="M46" s="24"/>
      <c r="N46" s="24">
        <v>0</v>
      </c>
      <c r="O46" s="11"/>
      <c r="P46" s="11">
        <f t="shared" si="3"/>
        <v>-1592918.1000000006</v>
      </c>
      <c r="Q46" s="7"/>
      <c r="R46" s="25">
        <v>-40.540449228527898</v>
      </c>
      <c r="S46" s="39"/>
      <c r="T46" s="45"/>
    </row>
    <row r="47" spans="1:20" ht="13.15" customHeight="1" x14ac:dyDescent="0.2">
      <c r="A47" s="22">
        <v>392</v>
      </c>
      <c r="B47" s="7" t="s">
        <v>47</v>
      </c>
      <c r="C47" s="7"/>
      <c r="D47" s="11">
        <v>31090661.73</v>
      </c>
      <c r="E47" s="23"/>
      <c r="F47" s="24">
        <v>3602179.51</v>
      </c>
      <c r="G47" s="24"/>
      <c r="H47" s="24">
        <v>0</v>
      </c>
      <c r="I47" s="24"/>
      <c r="J47" s="24">
        <v>0</v>
      </c>
      <c r="K47" s="24"/>
      <c r="L47" s="24">
        <v>0</v>
      </c>
      <c r="M47" s="24"/>
      <c r="N47" s="24">
        <v>-30000</v>
      </c>
      <c r="O47" s="11"/>
      <c r="P47" s="11">
        <f>D47-H47+F47-L47+J47+N47</f>
        <v>34662841.240000002</v>
      </c>
      <c r="Q47" s="7"/>
      <c r="R47" s="25">
        <v>61.126445813843702</v>
      </c>
      <c r="S47" s="7"/>
    </row>
    <row r="48" spans="1:20" ht="13.15" customHeight="1" x14ac:dyDescent="0.2">
      <c r="A48" s="22">
        <v>393</v>
      </c>
      <c r="B48" s="7" t="s">
        <v>48</v>
      </c>
      <c r="C48" s="7"/>
      <c r="D48" s="11">
        <v>1059141.55</v>
      </c>
      <c r="E48" s="23"/>
      <c r="F48" s="24">
        <v>158603.22</v>
      </c>
      <c r="G48" s="24"/>
      <c r="H48" s="24">
        <v>4252.42</v>
      </c>
      <c r="I48" s="24"/>
      <c r="J48" s="24">
        <v>0</v>
      </c>
      <c r="K48" s="24"/>
      <c r="L48" s="24">
        <v>0</v>
      </c>
      <c r="M48" s="24"/>
      <c r="N48" s="24">
        <v>0</v>
      </c>
      <c r="O48" s="11"/>
      <c r="P48" s="11">
        <f t="shared" si="3"/>
        <v>1213492.3500000001</v>
      </c>
      <c r="Q48" s="7"/>
      <c r="R48" s="25">
        <v>45.011002282793648</v>
      </c>
      <c r="S48" s="7"/>
    </row>
    <row r="49" spans="1:19" ht="13.15" customHeight="1" x14ac:dyDescent="0.2">
      <c r="A49" s="22">
        <v>394</v>
      </c>
      <c r="B49" s="7" t="s">
        <v>49</v>
      </c>
      <c r="C49" s="7"/>
      <c r="D49" s="11">
        <v>2954375.88</v>
      </c>
      <c r="E49" s="23"/>
      <c r="F49" s="24">
        <v>882870.18</v>
      </c>
      <c r="G49" s="24"/>
      <c r="H49" s="24">
        <v>496700.61</v>
      </c>
      <c r="I49" s="24"/>
      <c r="J49" s="24">
        <v>0</v>
      </c>
      <c r="K49" s="24"/>
      <c r="L49" s="24">
        <v>0</v>
      </c>
      <c r="M49" s="24"/>
      <c r="N49" s="24">
        <v>0</v>
      </c>
      <c r="O49" s="11"/>
      <c r="P49" s="11">
        <f t="shared" si="3"/>
        <v>3340545.45</v>
      </c>
      <c r="Q49" s="7"/>
      <c r="R49" s="25">
        <v>25.600307431254077</v>
      </c>
      <c r="S49" s="7"/>
    </row>
    <row r="50" spans="1:19" ht="13.15" customHeight="1" x14ac:dyDescent="0.2">
      <c r="A50" s="22">
        <v>395</v>
      </c>
      <c r="B50" s="7" t="s">
        <v>50</v>
      </c>
      <c r="C50" s="7"/>
      <c r="D50" s="11">
        <v>1596526.4700000002</v>
      </c>
      <c r="E50" s="23"/>
      <c r="F50" s="24">
        <v>473569.06</v>
      </c>
      <c r="G50" s="24"/>
      <c r="H50" s="24">
        <v>302860.93</v>
      </c>
      <c r="I50" s="24"/>
      <c r="J50" s="24">
        <v>0</v>
      </c>
      <c r="K50" s="24"/>
      <c r="L50" s="24">
        <v>0</v>
      </c>
      <c r="M50" s="24"/>
      <c r="N50" s="24">
        <v>0</v>
      </c>
      <c r="O50" s="11"/>
      <c r="P50" s="11">
        <f>D50-H50+F50-L50+J50+N50</f>
        <v>1767234.6000000003</v>
      </c>
      <c r="Q50" s="7"/>
      <c r="R50" s="25">
        <v>36.020511428905962</v>
      </c>
      <c r="S50" s="7"/>
    </row>
    <row r="51" spans="1:19" ht="13.15" customHeight="1" x14ac:dyDescent="0.2">
      <c r="A51" s="22">
        <v>396</v>
      </c>
      <c r="B51" s="7" t="s">
        <v>51</v>
      </c>
      <c r="C51" s="7"/>
      <c r="D51" s="11">
        <v>808148.46000000008</v>
      </c>
      <c r="E51" s="23"/>
      <c r="F51" s="24">
        <v>39243.620000000003</v>
      </c>
      <c r="G51" s="24"/>
      <c r="H51" s="24">
        <v>0</v>
      </c>
      <c r="I51" s="24"/>
      <c r="J51" s="24">
        <v>0</v>
      </c>
      <c r="K51" s="24"/>
      <c r="L51" s="24">
        <v>0</v>
      </c>
      <c r="M51" s="24"/>
      <c r="N51" s="24">
        <v>0</v>
      </c>
      <c r="O51" s="11"/>
      <c r="P51" s="11">
        <f t="shared" si="3"/>
        <v>847392.08000000007</v>
      </c>
      <c r="Q51" s="7"/>
      <c r="R51" s="25">
        <v>43.227458313667022</v>
      </c>
      <c r="S51" s="7"/>
    </row>
    <row r="52" spans="1:19" ht="13.15" customHeight="1" x14ac:dyDescent="0.2">
      <c r="A52" s="22">
        <v>397</v>
      </c>
      <c r="B52" s="7" t="s">
        <v>52</v>
      </c>
      <c r="C52" s="7"/>
      <c r="D52" s="11">
        <v>14629585.739999998</v>
      </c>
      <c r="E52" s="23"/>
      <c r="F52" s="24">
        <f>48807.8+6234908.34</f>
        <v>6283716.1399999997</v>
      </c>
      <c r="G52" s="24"/>
      <c r="H52" s="24">
        <v>849494.71</v>
      </c>
      <c r="I52" s="24"/>
      <c r="J52" s="24">
        <v>0</v>
      </c>
      <c r="K52" s="24"/>
      <c r="L52" s="24">
        <v>123.2</v>
      </c>
      <c r="M52" s="24"/>
      <c r="N52" s="24">
        <v>0</v>
      </c>
      <c r="O52" s="11"/>
      <c r="P52" s="11">
        <f t="shared" si="3"/>
        <v>20063683.969999999</v>
      </c>
      <c r="Q52" s="7"/>
      <c r="R52" s="25">
        <v>33.97428911351372</v>
      </c>
      <c r="S52" s="7"/>
    </row>
    <row r="53" spans="1:19" ht="13.15" customHeight="1" x14ac:dyDescent="0.2">
      <c r="A53" s="22">
        <v>398</v>
      </c>
      <c r="B53" s="7" t="s">
        <v>53</v>
      </c>
      <c r="C53" s="7"/>
      <c r="D53" s="11">
        <v>138885.74000000002</v>
      </c>
      <c r="E53" s="33"/>
      <c r="F53" s="24">
        <v>44311.44</v>
      </c>
      <c r="G53" s="24"/>
      <c r="H53" s="30">
        <v>24077.77</v>
      </c>
      <c r="I53" s="24"/>
      <c r="J53" s="24">
        <v>0</v>
      </c>
      <c r="K53" s="24"/>
      <c r="L53" s="24">
        <v>0</v>
      </c>
      <c r="M53" s="24"/>
      <c r="N53" s="24">
        <v>0</v>
      </c>
      <c r="O53" s="11"/>
      <c r="P53" s="11">
        <f t="shared" si="3"/>
        <v>159119.41000000003</v>
      </c>
      <c r="Q53" s="7"/>
      <c r="R53" s="25">
        <v>36.701047501415637</v>
      </c>
      <c r="S53" s="7"/>
    </row>
    <row r="54" spans="1:19" ht="13.15" customHeight="1" x14ac:dyDescent="0.2">
      <c r="A54" s="22"/>
      <c r="B54" s="7"/>
      <c r="C54" s="7"/>
      <c r="D54" s="31"/>
      <c r="E54" s="33"/>
      <c r="F54" s="31"/>
      <c r="G54" s="11"/>
      <c r="H54" s="32"/>
      <c r="I54" s="11"/>
      <c r="J54" s="31"/>
      <c r="L54" s="31"/>
      <c r="M54" s="11"/>
      <c r="N54" s="31"/>
      <c r="O54" s="11"/>
      <c r="P54" s="31"/>
      <c r="Q54" s="7"/>
      <c r="R54" s="25"/>
      <c r="S54" s="7"/>
    </row>
    <row r="55" spans="1:19" ht="13.15" customHeight="1" x14ac:dyDescent="0.2">
      <c r="A55" s="46"/>
      <c r="B55" s="21" t="s">
        <v>54</v>
      </c>
      <c r="C55" s="7"/>
      <c r="D55" s="47">
        <f>SUM(D43:D53)</f>
        <v>85466036.399999976</v>
      </c>
      <c r="E55" s="33"/>
      <c r="F55" s="47">
        <f>SUM(F43:F53)</f>
        <v>19184138.080000002</v>
      </c>
      <c r="G55" s="11"/>
      <c r="H55" s="47">
        <f>SUM(H43:H53)</f>
        <v>6722268.8200000003</v>
      </c>
      <c r="I55" s="11"/>
      <c r="J55" s="47">
        <f>SUM(J43:J53)</f>
        <v>0</v>
      </c>
      <c r="K55" s="11"/>
      <c r="L55" s="47">
        <f>SUM(L43:L53)</f>
        <v>398313.74</v>
      </c>
      <c r="M55" s="47"/>
      <c r="N55" s="47">
        <f>SUM(N43:N53)</f>
        <v>659489.85000000009</v>
      </c>
      <c r="O55" s="11"/>
      <c r="P55" s="47">
        <f>SUM(P43:P53)</f>
        <v>98189081.769999981</v>
      </c>
      <c r="Q55" s="7"/>
      <c r="R55" s="25" t="s">
        <v>1</v>
      </c>
      <c r="S55" s="7"/>
    </row>
    <row r="56" spans="1:19" ht="13.15" customHeight="1" x14ac:dyDescent="0.2">
      <c r="A56" s="22"/>
      <c r="B56" s="7"/>
      <c r="C56" s="7"/>
      <c r="D56" s="11"/>
      <c r="E56" s="33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7"/>
      <c r="R56" s="25"/>
      <c r="S56" s="7"/>
    </row>
    <row r="57" spans="1:19" ht="15.6" customHeight="1" thickBot="1" x14ac:dyDescent="0.25">
      <c r="A57" s="7" t="s">
        <v>57</v>
      </c>
      <c r="C57" s="7"/>
      <c r="D57" s="47">
        <f>D12+D55+D40+D25</f>
        <v>885674164.05999994</v>
      </c>
      <c r="E57" s="11"/>
      <c r="F57" s="47">
        <f>F12+F55+F40+F25</f>
        <v>103347150.08</v>
      </c>
      <c r="G57" s="11"/>
      <c r="H57" s="47">
        <f>H12+H55+H40+H25</f>
        <v>56820360.18</v>
      </c>
      <c r="I57" s="11"/>
      <c r="J57" s="47">
        <f>J12+J55+J40+J25</f>
        <v>4139218.85</v>
      </c>
      <c r="K57" s="11"/>
      <c r="L57" s="47">
        <f>L12+L55+L40+L25</f>
        <v>19429304.609999999</v>
      </c>
      <c r="M57" s="47"/>
      <c r="N57" s="47">
        <f>N12+N55+N40+N25</f>
        <v>1158940.06</v>
      </c>
      <c r="O57" s="11"/>
      <c r="P57" s="47">
        <f>P12+P55+P40+P25</f>
        <v>918069808.25999975</v>
      </c>
      <c r="Q57" s="7"/>
      <c r="R57" s="25"/>
      <c r="S57" s="7"/>
    </row>
    <row r="58" spans="1:19" ht="13.15" customHeight="1" thickTop="1" x14ac:dyDescent="0.2">
      <c r="A58" s="22"/>
      <c r="B58" s="7"/>
      <c r="C58" s="7"/>
      <c r="D58" s="48"/>
      <c r="E58" s="11"/>
      <c r="F58" s="48"/>
      <c r="G58" s="11"/>
      <c r="H58" s="48"/>
      <c r="I58" s="11"/>
      <c r="J58" s="48"/>
      <c r="K58" s="11"/>
      <c r="L58" s="48"/>
      <c r="M58" s="11"/>
      <c r="N58" s="48"/>
      <c r="O58" s="11"/>
      <c r="P58" s="48"/>
      <c r="Q58" s="7"/>
      <c r="R58" s="25"/>
      <c r="S58" s="7"/>
    </row>
  </sheetData>
  <printOptions horizontalCentered="1"/>
  <pageMargins left="0.4" right="0.4" top="1" bottom="0.52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4</vt:lpstr>
      <vt:lpstr>'Table 4'!Print_Area</vt:lpstr>
      <vt:lpstr>'Table 4'!Print_Titles</vt:lpstr>
    </vt:vector>
  </TitlesOfParts>
  <Company>Gannett Fleming,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Howard</dc:creator>
  <cp:lastModifiedBy>John J. Spanos</cp:lastModifiedBy>
  <cp:lastPrinted>2012-06-21T16:23:16Z</cp:lastPrinted>
  <dcterms:created xsi:type="dcterms:W3CDTF">2010-08-19T13:27:08Z</dcterms:created>
  <dcterms:modified xsi:type="dcterms:W3CDTF">2012-06-28T14:58:11Z</dcterms:modified>
</cp:coreProperties>
</file>