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20730" windowHeight="10485" activeTab="4"/>
  </bookViews>
  <sheets>
    <sheet name="OC" sheetId="2" r:id="rId1"/>
    <sheet name="DOC" sheetId="1" r:id="rId2"/>
    <sheet name="Reproduction Cost" sheetId="33" r:id="rId3"/>
    <sheet name="353.10" sheetId="23" r:id="rId4"/>
    <sheet name="353.40" sheetId="24" r:id="rId5"/>
    <sheet name="354.10" sheetId="25" r:id="rId6"/>
    <sheet name="354.20" sheetId="26" r:id="rId7"/>
    <sheet name="354.30" sheetId="27" r:id="rId8"/>
    <sheet name="355" sheetId="28" r:id="rId9"/>
    <sheet name="360.11" sheetId="3" r:id="rId10"/>
    <sheet name="360.12" sheetId="4" r:id="rId11"/>
    <sheet name="360.13" sheetId="32" r:id="rId12"/>
    <sheet name="360.21" sheetId="31" r:id="rId13"/>
    <sheet name="360.22" sheetId="30" r:id="rId14"/>
    <sheet name="360.31" sheetId="5" r:id="rId15"/>
    <sheet name="360.41" sheetId="6" r:id="rId16"/>
    <sheet name="360.51" sheetId="7" r:id="rId17"/>
    <sheet name="360.61" sheetId="8" r:id="rId18"/>
    <sheet name="360.71" sheetId="9" r:id="rId19"/>
    <sheet name="361.12" sheetId="10" r:id="rId20"/>
    <sheet name="361.13" sheetId="11" r:id="rId21"/>
    <sheet name="361.21" sheetId="12" r:id="rId22"/>
    <sheet name="361.22" sheetId="13" r:id="rId23"/>
    <sheet name="361.23" sheetId="14" r:id="rId24"/>
    <sheet name="361.51" sheetId="15" r:id="rId25"/>
    <sheet name="361.61" sheetId="16" r:id="rId26"/>
    <sheet name="361.71" sheetId="17" r:id="rId27"/>
    <sheet name="363" sheetId="18" r:id="rId28"/>
    <sheet name="364" sheetId="19" r:id="rId29"/>
    <sheet name="371" sheetId="29" r:id="rId30"/>
    <sheet name="390" sheetId="20" r:id="rId31"/>
    <sheet name="391" sheetId="21" r:id="rId32"/>
    <sheet name="395" sheetId="22" r:id="rId33"/>
  </sheets>
  <externalReferences>
    <externalReference r:id="rId34"/>
  </externalReferences>
  <definedNames>
    <definedName name="_xlnm.Print_Area" localSheetId="5">'354.10'!$A$1:$G$104</definedName>
    <definedName name="_xlnm.Print_Area" localSheetId="7">'354.30'!$A$1:$G$33</definedName>
    <definedName name="_xlnm.Print_Area" localSheetId="8">'355'!$A$1:$G$49</definedName>
    <definedName name="_xlnm.Print_Area" localSheetId="16">'360.51'!$A$1:$G$18</definedName>
    <definedName name="_xlnm.Print_Area" localSheetId="17">'360.61'!$A$1:$G$16</definedName>
    <definedName name="_xlnm.Print_Area" localSheetId="18">'360.71'!$A$1:$G$16</definedName>
    <definedName name="_xlnm.Print_Area" localSheetId="19">'361.12'!$A$1:$G$52</definedName>
    <definedName name="_xlnm.Print_Area" localSheetId="20">'361.13'!$A$1:$G$28</definedName>
    <definedName name="_xlnm.Print_Area" localSheetId="23">'361.23'!$A$1:$G$20</definedName>
    <definedName name="_xlnm.Print_Area" localSheetId="24">'361.51'!$A$1:$G$20</definedName>
    <definedName name="_xlnm.Print_Area" localSheetId="25">'361.61'!$A$1:$G$18</definedName>
    <definedName name="_xlnm.Print_Area" localSheetId="26">'361.71'!$A$1:$G$58</definedName>
    <definedName name="_xlnm.Print_Area" localSheetId="27">'363'!$A$1:$G$57</definedName>
    <definedName name="_xlnm.Print_Area" localSheetId="28">'364'!$A$1:$G$24</definedName>
    <definedName name="_xlnm.Print_Area" localSheetId="29">'371'!$A$1:$G$48</definedName>
    <definedName name="_xlnm.Print_Area" localSheetId="30">'390'!$A$1:$G$30</definedName>
    <definedName name="_xlnm.Print_Area" localSheetId="31">'391'!$A$1:$G$18</definedName>
    <definedName name="_xlnm.Print_Area" localSheetId="32">'395'!$A$1:$G$20</definedName>
    <definedName name="_xlnm.Print_Area" localSheetId="0">OC!$A$1:$C$70</definedName>
    <definedName name="_xlnm.Print_Area" localSheetId="2">'Reproduction Cost'!$A$1:$J$71</definedName>
    <definedName name="_xlnm.Print_Titles" localSheetId="5">'354.10'!$1:$11</definedName>
    <definedName name="_xlnm.Print_Titles" localSheetId="6">'354.20'!$1:$11</definedName>
    <definedName name="_xlnm.Print_Titles" localSheetId="2">'Reproduction Cost'!$2:$11</definedName>
  </definedNames>
  <calcPr calcId="125725" calcOnSave="0"/>
</workbook>
</file>

<file path=xl/calcChain.xml><?xml version="1.0" encoding="utf-8"?>
<calcChain xmlns="http://schemas.openxmlformats.org/spreadsheetml/2006/main">
  <c r="E27" i="24"/>
  <c r="K24"/>
  <c r="L24" s="1"/>
  <c r="K22"/>
  <c r="L22" s="1"/>
  <c r="K20"/>
  <c r="L20" s="1"/>
  <c r="K14"/>
  <c r="L14" s="1"/>
  <c r="K18"/>
  <c r="L18" s="1"/>
  <c r="K16"/>
  <c r="L16" s="1"/>
  <c r="K12"/>
  <c r="L12" s="1"/>
  <c r="I44"/>
  <c r="I43"/>
  <c r="H48"/>
  <c r="G48"/>
  <c r="I48" s="1"/>
  <c r="I26" i="23"/>
  <c r="I24"/>
  <c r="J24" s="1"/>
  <c r="I22"/>
  <c r="I20"/>
  <c r="J20" s="1"/>
  <c r="I18"/>
  <c r="I16"/>
  <c r="J16" s="1"/>
  <c r="I14"/>
  <c r="I12"/>
  <c r="J12" s="1"/>
  <c r="J26" i="33"/>
  <c r="J26" i="23"/>
  <c r="J14"/>
  <c r="J22"/>
  <c r="J18"/>
  <c r="G27" i="24"/>
  <c r="I53" s="1"/>
  <c r="G33" i="23"/>
  <c r="I32" i="24"/>
  <c r="I36" s="1"/>
  <c r="I31"/>
  <c r="I34"/>
  <c r="I35" l="1"/>
  <c r="I37"/>
  <c r="J29" i="23"/>
  <c r="H14" i="33" s="1"/>
  <c r="L14" s="1"/>
  <c r="L27" i="24" l="1"/>
  <c r="I52" s="1"/>
  <c r="I54" s="1"/>
  <c r="I24"/>
  <c r="I22"/>
  <c r="I20"/>
  <c r="I18"/>
  <c r="I16"/>
  <c r="I14"/>
  <c r="I12"/>
  <c r="I27" l="1"/>
  <c r="H15" i="33"/>
  <c r="E66" l="1"/>
  <c r="E64"/>
  <c r="H26" l="1"/>
  <c r="J42"/>
  <c r="H42"/>
  <c r="H68" s="1"/>
  <c r="J54"/>
  <c r="H54"/>
  <c r="E54"/>
  <c r="E42"/>
  <c r="E26"/>
  <c r="J68" l="1"/>
  <c r="E68"/>
  <c r="E70" s="1"/>
  <c r="K52" i="18"/>
  <c r="J52" s="1"/>
  <c r="K50"/>
  <c r="J54" s="1"/>
  <c r="I50"/>
  <c r="I54" l="1"/>
  <c r="G54" s="1"/>
  <c r="I52"/>
  <c r="G52" s="1"/>
  <c r="G56" s="1"/>
  <c r="G21" i="4" l="1"/>
  <c r="E16" i="18" l="1"/>
  <c r="G15" i="30"/>
  <c r="G15" i="32"/>
  <c r="C32" i="2" s="1"/>
  <c r="G15" i="31"/>
  <c r="C33" i="2" s="1"/>
  <c r="C34"/>
  <c r="G41" i="3"/>
  <c r="G36" i="26"/>
  <c r="C35" i="1" l="1"/>
  <c r="F35" s="1"/>
  <c r="C35" i="33"/>
  <c r="F35" s="1"/>
  <c r="C34" i="1"/>
  <c r="F34" s="1"/>
  <c r="C34" i="33"/>
  <c r="F34" s="1"/>
  <c r="C33" i="1"/>
  <c r="F33" s="1"/>
  <c r="C33" i="33"/>
  <c r="F33" s="1"/>
  <c r="G67" i="26"/>
  <c r="C30" i="2"/>
  <c r="C31" i="1" l="1"/>
  <c r="C31" i="33"/>
  <c r="G45" i="29"/>
  <c r="G22"/>
  <c r="G15"/>
  <c r="G45" i="28"/>
  <c r="G22"/>
  <c r="G15"/>
  <c r="G26" i="27"/>
  <c r="C23" i="2" s="1"/>
  <c r="G59" i="26"/>
  <c r="G69" s="1"/>
  <c r="G42"/>
  <c r="G87" i="25"/>
  <c r="G51"/>
  <c r="G101" s="1"/>
  <c r="G33"/>
  <c r="F29"/>
  <c r="G26"/>
  <c r="C14" i="2"/>
  <c r="G29" i="23"/>
  <c r="C13" i="2" s="1"/>
  <c r="G19" i="22"/>
  <c r="C65" i="2" s="1"/>
  <c r="G17" i="21"/>
  <c r="C63" i="2" s="1"/>
  <c r="G29" i="20"/>
  <c r="G23" i="19"/>
  <c r="C57" i="2" s="1"/>
  <c r="C55"/>
  <c r="C56" i="33" s="1"/>
  <c r="F56" s="1"/>
  <c r="G57" i="17"/>
  <c r="C51" i="2" s="1"/>
  <c r="C52" i="33" s="1"/>
  <c r="F52" s="1"/>
  <c r="G17" i="16"/>
  <c r="C50" i="2" s="1"/>
  <c r="G19" i="15"/>
  <c r="C49" i="2" s="1"/>
  <c r="G19" i="14"/>
  <c r="C48" i="2" s="1"/>
  <c r="C49" i="33" s="1"/>
  <c r="F49" s="1"/>
  <c r="G15" i="13"/>
  <c r="C47" i="2" s="1"/>
  <c r="G15" i="12"/>
  <c r="C46" i="2" s="1"/>
  <c r="G27" i="11"/>
  <c r="C45" i="2" s="1"/>
  <c r="C46" i="33" s="1"/>
  <c r="F46" s="1"/>
  <c r="G51" i="10"/>
  <c r="C44" i="2" s="1"/>
  <c r="C45" i="33" s="1"/>
  <c r="G15" i="9"/>
  <c r="C39" i="2" s="1"/>
  <c r="G15" i="8"/>
  <c r="C38" i="2" s="1"/>
  <c r="G17" i="7"/>
  <c r="C37" i="2" s="1"/>
  <c r="G19" i="6"/>
  <c r="C36" i="2" s="1"/>
  <c r="G25" i="5"/>
  <c r="C35" i="2" s="1"/>
  <c r="C31"/>
  <c r="C32" i="33" s="1"/>
  <c r="F32" s="1"/>
  <c r="C40" i="1" l="1"/>
  <c r="C40" i="33"/>
  <c r="F40" s="1"/>
  <c r="F45"/>
  <c r="C39" i="1"/>
  <c r="C39" i="33"/>
  <c r="F39" s="1"/>
  <c r="C58" i="1"/>
  <c r="C58" i="33"/>
  <c r="F58" s="1"/>
  <c r="C47" i="1"/>
  <c r="C47" i="33"/>
  <c r="F47" s="1"/>
  <c r="C38" i="1"/>
  <c r="C38" i="33"/>
  <c r="F38" s="1"/>
  <c r="C36" i="1"/>
  <c r="C36" i="33"/>
  <c r="F36" s="1"/>
  <c r="C48" i="1"/>
  <c r="C48" i="33"/>
  <c r="F48" s="1"/>
  <c r="C64" i="1"/>
  <c r="C64" i="33"/>
  <c r="F64" s="1"/>
  <c r="C66" i="1"/>
  <c r="C66" i="33"/>
  <c r="F66" s="1"/>
  <c r="C37" i="1"/>
  <c r="C37" i="33"/>
  <c r="F37" s="1"/>
  <c r="C50" i="1"/>
  <c r="C50" i="33"/>
  <c r="F50" s="1"/>
  <c r="C14" i="1"/>
  <c r="C14" i="33"/>
  <c r="F31"/>
  <c r="F42" s="1"/>
  <c r="C42"/>
  <c r="C51" i="1"/>
  <c r="C51" i="33"/>
  <c r="F51" s="1"/>
  <c r="C15" i="1"/>
  <c r="C15" i="33"/>
  <c r="F15" s="1"/>
  <c r="J15" s="1"/>
  <c r="C24" i="1"/>
  <c r="C24" i="33"/>
  <c r="F24" s="1"/>
  <c r="C52" i="1"/>
  <c r="C49"/>
  <c r="C46"/>
  <c r="C45"/>
  <c r="C32"/>
  <c r="I29" i="20"/>
  <c r="C61" i="2"/>
  <c r="C56" i="1"/>
  <c r="G71" i="26"/>
  <c r="C22" i="2" s="1"/>
  <c r="G47" i="29"/>
  <c r="C59" i="2" s="1"/>
  <c r="C60" i="33" s="1"/>
  <c r="G47" i="28"/>
  <c r="C27" i="2" s="1"/>
  <c r="C28" i="33" s="1"/>
  <c r="F28" s="1"/>
  <c r="G103" i="25"/>
  <c r="C21" i="2" s="1"/>
  <c r="C22" i="33" s="1"/>
  <c r="C26" l="1"/>
  <c r="F22"/>
  <c r="F60"/>
  <c r="C54"/>
  <c r="C68" s="1"/>
  <c r="F54"/>
  <c r="C23" i="1"/>
  <c r="C23" i="33"/>
  <c r="F23" s="1"/>
  <c r="C17"/>
  <c r="F14"/>
  <c r="C62" i="1"/>
  <c r="C62" i="33"/>
  <c r="F62" s="1"/>
  <c r="C60" i="1"/>
  <c r="C28"/>
  <c r="C22"/>
  <c r="F15"/>
  <c r="C70" i="33" l="1"/>
  <c r="F68"/>
  <c r="F17"/>
  <c r="F26"/>
  <c r="C53" i="2"/>
  <c r="C41"/>
  <c r="C25"/>
  <c r="C16"/>
  <c r="F70" i="33" l="1"/>
  <c r="J14"/>
  <c r="J17" s="1"/>
  <c r="J70" s="1"/>
  <c r="H17"/>
  <c r="H70" s="1"/>
  <c r="C67" i="2"/>
  <c r="F14" i="1"/>
  <c r="F17" s="1"/>
  <c r="C69" i="2" l="1"/>
  <c r="F66" i="1"/>
  <c r="F64"/>
  <c r="F62"/>
  <c r="F58"/>
  <c r="F49" l="1"/>
  <c r="E54"/>
  <c r="F60"/>
  <c r="F56"/>
  <c r="F52"/>
  <c r="F51"/>
  <c r="F50"/>
  <c r="F48"/>
  <c r="F47"/>
  <c r="F46"/>
  <c r="F45"/>
  <c r="F40"/>
  <c r="F39"/>
  <c r="F38"/>
  <c r="F37"/>
  <c r="F36"/>
  <c r="F32"/>
  <c r="F31"/>
  <c r="F28"/>
  <c r="F24"/>
  <c r="F23"/>
  <c r="F22"/>
  <c r="E42"/>
  <c r="C42"/>
  <c r="E26"/>
  <c r="C17"/>
  <c r="E68" l="1"/>
  <c r="E70" s="1"/>
  <c r="F26"/>
  <c r="F42"/>
  <c r="F54"/>
  <c r="C26"/>
  <c r="F68" l="1"/>
  <c r="F70" s="1"/>
  <c r="C54"/>
  <c r="C68" s="1"/>
  <c r="C70" l="1"/>
</calcChain>
</file>

<file path=xl/sharedStrings.xml><?xml version="1.0" encoding="utf-8"?>
<sst xmlns="http://schemas.openxmlformats.org/spreadsheetml/2006/main" count="1134" uniqueCount="374">
  <si>
    <t>Acct.</t>
  </si>
  <si>
    <t>Original</t>
  </si>
  <si>
    <t xml:space="preserve">NON-DEPRECIABLE </t>
  </si>
  <si>
    <t>Pump Station Land/Land Rights</t>
  </si>
  <si>
    <t>Treatment Land</t>
  </si>
  <si>
    <t>Total Non-Depreciable Plant</t>
  </si>
  <si>
    <t xml:space="preserve">DEPRECIABLE </t>
  </si>
  <si>
    <t>Treatment Structures</t>
  </si>
  <si>
    <t>Structure - Pump Station</t>
  </si>
  <si>
    <t>Structure - Treatment Plant</t>
  </si>
  <si>
    <t>Structure - Other Building</t>
  </si>
  <si>
    <t>Total Account 354</t>
  </si>
  <si>
    <t>Power Generator Equipment</t>
  </si>
  <si>
    <t>Collection Mains - Force</t>
  </si>
  <si>
    <t>Air Release</t>
  </si>
  <si>
    <t>Valves</t>
  </si>
  <si>
    <t>Crossings</t>
  </si>
  <si>
    <t>Cleanouts</t>
  </si>
  <si>
    <t>Total Account 360</t>
  </si>
  <si>
    <t>Collection Mains - Gravity</t>
  </si>
  <si>
    <t>Collection Mains Gravity - 6" - 8" Plastic Pipe</t>
  </si>
  <si>
    <t>Collection Mains  Gravity - 10"-12" Plastic Pipe</t>
  </si>
  <si>
    <t>Collection Mains Gravity  - 4" &amp; Under AC Pipe</t>
  </si>
  <si>
    <t>Collection Mains Gravity - 6"-8" AC Pipe</t>
  </si>
  <si>
    <t>Manholes</t>
  </si>
  <si>
    <t>Total Account 361</t>
  </si>
  <si>
    <t>Service Laterals</t>
  </si>
  <si>
    <t>Pumping Equipment</t>
  </si>
  <si>
    <t>Total Depreciable Plant</t>
  </si>
  <si>
    <t>Total Plant</t>
  </si>
  <si>
    <t>Curve</t>
  </si>
  <si>
    <t>Calculated</t>
  </si>
  <si>
    <t>Depreciation</t>
  </si>
  <si>
    <t>Depreciated</t>
  </si>
  <si>
    <t>Cost at</t>
  </si>
  <si>
    <t>45-R4</t>
  </si>
  <si>
    <t>30-R4</t>
  </si>
  <si>
    <t>55-R3</t>
  </si>
  <si>
    <t>60-R3</t>
  </si>
  <si>
    <t>65-R3</t>
  </si>
  <si>
    <t>35-R3</t>
  </si>
  <si>
    <t>45-R3</t>
  </si>
  <si>
    <t>75-R3</t>
  </si>
  <si>
    <t>25-R3</t>
  </si>
  <si>
    <t xml:space="preserve">      Cost      </t>
  </si>
  <si>
    <t xml:space="preserve">     /Life     </t>
  </si>
  <si>
    <t xml:space="preserve">      Reserve      </t>
  </si>
  <si>
    <t xml:space="preserve">           Description           </t>
  </si>
  <si>
    <t xml:space="preserve">   No.   </t>
  </si>
  <si>
    <t>Collection Mains Gravity - 10"-12" AC Pipe</t>
  </si>
  <si>
    <t>Flow Meter</t>
  </si>
  <si>
    <t>40-R3</t>
  </si>
  <si>
    <t>Office Furniture &amp; Equipment</t>
  </si>
  <si>
    <t>10-R3</t>
  </si>
  <si>
    <t>Transportation Equipment</t>
  </si>
  <si>
    <t>8-R3</t>
  </si>
  <si>
    <t>Power Operated Equipment</t>
  </si>
  <si>
    <t>12-R3</t>
  </si>
  <si>
    <t>New Garden Township</t>
  </si>
  <si>
    <t>Sewer System</t>
  </si>
  <si>
    <t>Year</t>
  </si>
  <si>
    <t>Item</t>
  </si>
  <si>
    <t>Installed</t>
  </si>
  <si>
    <t>Unit</t>
  </si>
  <si>
    <t>No.</t>
  </si>
  <si>
    <t>Cost</t>
  </si>
  <si>
    <t>Ft.</t>
  </si>
  <si>
    <t>Total Account 360.11</t>
  </si>
  <si>
    <t>Total Account 360.12</t>
  </si>
  <si>
    <t>Account 360.31 - Air Release</t>
  </si>
  <si>
    <t>Ea.</t>
  </si>
  <si>
    <t>Total Account 360.31</t>
  </si>
  <si>
    <t>Account 360.41 - Valves</t>
  </si>
  <si>
    <t>Total Account 360.41</t>
  </si>
  <si>
    <t>Account 360.51 - Crossings</t>
  </si>
  <si>
    <t>Total Account 360.51</t>
  </si>
  <si>
    <t>Account 360.61 - Cleanouts</t>
  </si>
  <si>
    <t>Total Account 360.61</t>
  </si>
  <si>
    <t>Account 360.71 - Manholes</t>
  </si>
  <si>
    <t>Total Account 360.71</t>
  </si>
  <si>
    <t>Account 361.12 - Collection Mains Gravity - 6" - 8" Plastic Pipe</t>
  </si>
  <si>
    <t>Total Account 361.12</t>
  </si>
  <si>
    <t>Account 361.13 - Collection Mains Gravity - 10" - 12" Plastic Pipe</t>
  </si>
  <si>
    <t>Collection Mains Gravity - 10" - 12" Plastic Pipe</t>
  </si>
  <si>
    <t>Total Account 361.13</t>
  </si>
  <si>
    <t>Account 361.21 - Collection Mains Gravity - 4" &amp; Under AC Pipe</t>
  </si>
  <si>
    <t>Collection Mains Gravity - 4" &amp; Under AC Pipe</t>
  </si>
  <si>
    <t>Total Account 361.21</t>
  </si>
  <si>
    <t>Account 361.22 - Collection Mains Gravity - 6" - 8" AC Pipe</t>
  </si>
  <si>
    <t>Collection Mains Gravity - 6" - 8" AC Pipe</t>
  </si>
  <si>
    <t>Total Account 361.22</t>
  </si>
  <si>
    <t>Account 361.23 - Collection Mains Gravity - 10" - 12" AC Pipe</t>
  </si>
  <si>
    <t>Collection Mains Gravity - 10" - 12" AC Pipe</t>
  </si>
  <si>
    <t>Total Account 361.23</t>
  </si>
  <si>
    <t>Account 361.51 - Crossings</t>
  </si>
  <si>
    <t>Total Account 361.51</t>
  </si>
  <si>
    <t>Account 361.61 - Cleanouts</t>
  </si>
  <si>
    <t>Total Account 361.61</t>
  </si>
  <si>
    <t>Account 361.71 - Manholes</t>
  </si>
  <si>
    <t>Total Account 361.71</t>
  </si>
  <si>
    <t>Account 363.00 - Service Laterals</t>
  </si>
  <si>
    <t>Total Account 363.00</t>
  </si>
  <si>
    <t>Account 364.00 - Flow Meters</t>
  </si>
  <si>
    <t>Flow Meters</t>
  </si>
  <si>
    <t>Total Account 364.00</t>
  </si>
  <si>
    <t>Account 390 - Office Equipment</t>
  </si>
  <si>
    <t>Dell Computer</t>
  </si>
  <si>
    <t>Printer</t>
  </si>
  <si>
    <t>Xerox 6360</t>
  </si>
  <si>
    <t>Microtel 1000D</t>
  </si>
  <si>
    <t>Data Logger</t>
  </si>
  <si>
    <t>Office Equipment</t>
  </si>
  <si>
    <t>Lot</t>
  </si>
  <si>
    <t>Verbtim Dialer</t>
  </si>
  <si>
    <t>Total Account 390.00</t>
  </si>
  <si>
    <t>Intercon Truck</t>
  </si>
  <si>
    <t>Kubota Utility</t>
  </si>
  <si>
    <t>Total Account 391.00</t>
  </si>
  <si>
    <t>Portable Godwin Pump</t>
  </si>
  <si>
    <t>Hydro-Matic</t>
  </si>
  <si>
    <t>Farm Loader</t>
  </si>
  <si>
    <t>Total Account 395.00</t>
  </si>
  <si>
    <t>Account 353.10 - Pump Station Land/Land Rights</t>
  </si>
  <si>
    <t>Avondale Brittany Hills Land/Land Rights</t>
  </si>
  <si>
    <t>Avondale Rt 41 Land/Land Rights</t>
  </si>
  <si>
    <t>Avondale HP Station</t>
  </si>
  <si>
    <t>Avondale Toughkenamon</t>
  </si>
  <si>
    <t>Avondale Bowling Green  Main</t>
  </si>
  <si>
    <t>East End Preserve 8.826 Acres</t>
  </si>
  <si>
    <t>East End Preserve 0.036 Acres</t>
  </si>
  <si>
    <t>Total Account 353.10</t>
  </si>
  <si>
    <t>Account 353.40 - Treatment Land/Land Rights</t>
  </si>
  <si>
    <t>Large Spray Field - 36 Acres</t>
  </si>
  <si>
    <t>Small Spray Field - 9 Acres</t>
  </si>
  <si>
    <t>Additional Spray Field Land - 9 Acres</t>
  </si>
  <si>
    <t>Storage Lagoon - 21.73 Acres</t>
  </si>
  <si>
    <t>Treatment Lagoon #1 - 5.05 Acres</t>
  </si>
  <si>
    <t>Treatment Lagoon #2 - 5.04 Acres</t>
  </si>
  <si>
    <t>Total Account 353.40</t>
  </si>
  <si>
    <t>Account 354.10 - Structures - Pump Stations</t>
  </si>
  <si>
    <t>South Side</t>
  </si>
  <si>
    <t>Shangri La Plant</t>
  </si>
  <si>
    <t>Sewage Lift Station</t>
  </si>
  <si>
    <t>Sitework</t>
  </si>
  <si>
    <t>Pumping Station</t>
  </si>
  <si>
    <t>Force Main &amp; Manhole</t>
  </si>
  <si>
    <t>Pump House &amp; Equipment</t>
  </si>
  <si>
    <t>Piping, Fitting &amp; Valves</t>
  </si>
  <si>
    <t>Pump House</t>
  </si>
  <si>
    <t>Chlorine Equipment</t>
  </si>
  <si>
    <t>Concrete &amp; Reinforcing</t>
  </si>
  <si>
    <t>Excavation &amp; Backfill</t>
  </si>
  <si>
    <t>Total South Side</t>
  </si>
  <si>
    <t>Avondale</t>
  </si>
  <si>
    <r>
      <t>Structures &amp; Improvements - Pumping -</t>
    </r>
    <r>
      <rPr>
        <b/>
        <sz val="11"/>
        <color theme="1"/>
        <rFont val="Calibri"/>
        <family val="2"/>
        <scheme val="minor"/>
      </rPr>
      <t xml:space="preserve"> Brittany Hills</t>
    </r>
  </si>
  <si>
    <t>Total Avondale</t>
  </si>
  <si>
    <t>East End</t>
  </si>
  <si>
    <t>Preserve Station</t>
  </si>
  <si>
    <t>6' High Chain Link Fence</t>
  </si>
  <si>
    <t>Piping, Wetwell Grading</t>
  </si>
  <si>
    <t>6'x6'x12 Precast Concrete Wetwell with Hatch and Vent</t>
  </si>
  <si>
    <t>Misc. Piping and Valves</t>
  </si>
  <si>
    <t>Additional Fencing</t>
  </si>
  <si>
    <t>lot</t>
  </si>
  <si>
    <t>Wetwell Change</t>
  </si>
  <si>
    <t>Wetwell Hatch</t>
  </si>
  <si>
    <t>Piping, Valves and Fittings</t>
  </si>
  <si>
    <t>Interior Electrical</t>
  </si>
  <si>
    <t>Design</t>
  </si>
  <si>
    <t>400amp Electric Service</t>
  </si>
  <si>
    <t>Future Wetwell Piping</t>
  </si>
  <si>
    <t>Total Preserve Station</t>
  </si>
  <si>
    <t>Sharp Road Station (aka Bucktoe)</t>
  </si>
  <si>
    <t>Pavement Cutting</t>
  </si>
  <si>
    <t>Driveway</t>
  </si>
  <si>
    <t>Road Restoration</t>
  </si>
  <si>
    <t>Parking Lot</t>
  </si>
  <si>
    <t>Pavers</t>
  </si>
  <si>
    <t>Signs</t>
  </si>
  <si>
    <t>Structure - Layout</t>
  </si>
  <si>
    <t>Structure - Clearing of Lot</t>
  </si>
  <si>
    <t>Silt Fence</t>
  </si>
  <si>
    <t>Stone Filter</t>
  </si>
  <si>
    <t>Stone Filter Ring</t>
  </si>
  <si>
    <t>Construction Entrance</t>
  </si>
  <si>
    <t>Restore Roadway</t>
  </si>
  <si>
    <t>Remove Water Bars</t>
  </si>
  <si>
    <t>Seeding</t>
  </si>
  <si>
    <t>Topsoil</t>
  </si>
  <si>
    <t>Fill</t>
  </si>
  <si>
    <t>Grading</t>
  </si>
  <si>
    <t>Air Valve Chamber</t>
  </si>
  <si>
    <t>Excavation</t>
  </si>
  <si>
    <t>Wet Well</t>
  </si>
  <si>
    <t>Internal Piping</t>
  </si>
  <si>
    <t>Valve Chamber</t>
  </si>
  <si>
    <t>Internal Controls</t>
  </si>
  <si>
    <t>Host</t>
  </si>
  <si>
    <t>Yard</t>
  </si>
  <si>
    <t>Building Structure</t>
  </si>
  <si>
    <t>HVAC</t>
  </si>
  <si>
    <t>Building Electrical</t>
  </si>
  <si>
    <t>Start-up of Pumps</t>
  </si>
  <si>
    <t>Gasline</t>
  </si>
  <si>
    <t>Station Piping</t>
  </si>
  <si>
    <t>Total Sharp Road Station</t>
  </si>
  <si>
    <r>
      <rPr>
        <b/>
        <sz val="11"/>
        <color theme="1"/>
        <rFont val="Calibri"/>
        <family val="2"/>
        <scheme val="minor"/>
      </rPr>
      <t>Chambers Hill Station (aka Dutchland</t>
    </r>
    <r>
      <rPr>
        <sz val="11"/>
        <color theme="1"/>
        <rFont val="Calibri"/>
        <family val="2"/>
        <scheme val="minor"/>
      </rPr>
      <t>)-Stone Building with tile floor over poured concrete.  Wet/Dry well design surrounded by 86'X38' chain link fence.</t>
    </r>
  </si>
  <si>
    <t>H1-Pump Station open Structure with Roof</t>
  </si>
  <si>
    <t>H2-Pump Station open Structure with Roof</t>
  </si>
  <si>
    <t>H3-Stone Building with tile floor over poured concrete.  Wet/Dry well design surrounded by 86'X38' chain link fence.</t>
  </si>
  <si>
    <t>H3-Pump Station Open Structure with Roof</t>
  </si>
  <si>
    <t>Total East End</t>
  </si>
  <si>
    <t xml:space="preserve">Total Account </t>
  </si>
  <si>
    <t>Account 354.20 - Treatment Equipment &amp; Structures</t>
  </si>
  <si>
    <t>Treatment System</t>
  </si>
  <si>
    <t>Lagoon Construction</t>
  </si>
  <si>
    <t>Wood Baffle</t>
  </si>
  <si>
    <t>Aeration System</t>
  </si>
  <si>
    <t>Fencing &amp; Signage</t>
  </si>
  <si>
    <t>Communitor</t>
  </si>
  <si>
    <t>Communitor Sitework</t>
  </si>
  <si>
    <t>Lagoon Liners</t>
  </si>
  <si>
    <t>Stone Access Drivers</t>
  </si>
  <si>
    <t>Spray Irrigation System</t>
  </si>
  <si>
    <t>Spray Pumps</t>
  </si>
  <si>
    <t>Valve Manholes</t>
  </si>
  <si>
    <t>Spray Field Enhancement</t>
  </si>
  <si>
    <t>Total Treatment Plant</t>
  </si>
  <si>
    <t>Existing Avondale Capacity</t>
  </si>
  <si>
    <t>Gallons/Day</t>
  </si>
  <si>
    <t>Additional Capacity Purchased</t>
  </si>
  <si>
    <t>Total Avondale Capacity</t>
  </si>
  <si>
    <t>East Treatment Plant</t>
  </si>
  <si>
    <t>Treatment Plant - General Construction</t>
  </si>
  <si>
    <t>Treatment Plant - Electrical Work</t>
  </si>
  <si>
    <t>Treatment Plant - Plumbing Work</t>
  </si>
  <si>
    <t>Treatment Plant - Upgrades</t>
  </si>
  <si>
    <t>Treatment Plant - Aerator</t>
  </si>
  <si>
    <t>Treatment Plant - HVAC</t>
  </si>
  <si>
    <t>Alge Control System</t>
  </si>
  <si>
    <t>Aerators</t>
  </si>
  <si>
    <t>Acqulator</t>
  </si>
  <si>
    <t>East End Plant 10HF</t>
  </si>
  <si>
    <t>East  End-Sprinkler System</t>
  </si>
  <si>
    <t>Aerator East End Lagoon</t>
  </si>
  <si>
    <t>Total East End Plant</t>
  </si>
  <si>
    <t>Kennette Boro Capacity</t>
  </si>
  <si>
    <t>Treament Capacity-30,000 Gallons</t>
  </si>
  <si>
    <t>Total Kennett Boro Capacity</t>
  </si>
  <si>
    <t>Total East End Treatment</t>
  </si>
  <si>
    <t>Total Account 354.20</t>
  </si>
  <si>
    <t>Account 354.30 - Structures - Other Buildings</t>
  </si>
  <si>
    <t>Miscellaneous</t>
  </si>
  <si>
    <t>General Conditions</t>
  </si>
  <si>
    <t>Survery &amp; Engineering</t>
  </si>
  <si>
    <t>Topsoil &amp; Seeding</t>
  </si>
  <si>
    <t>Contractor Fee</t>
  </si>
  <si>
    <t>Electrical</t>
  </si>
  <si>
    <t>Controls</t>
  </si>
  <si>
    <t>Engineering</t>
  </si>
  <si>
    <t>Total Account 354.30</t>
  </si>
  <si>
    <t>Account 355 - Power Generator Equipment</t>
  </si>
  <si>
    <r>
      <t>30 KW Kohler Generator-</t>
    </r>
    <r>
      <rPr>
        <b/>
        <sz val="11"/>
        <color theme="1"/>
        <rFont val="Calibri"/>
        <family val="2"/>
        <scheme val="minor"/>
      </rPr>
      <t>Parrish Station</t>
    </r>
  </si>
  <si>
    <r>
      <t xml:space="preserve">Emergency Generator - </t>
    </r>
    <r>
      <rPr>
        <b/>
        <sz val="11"/>
        <color theme="1"/>
        <rFont val="Calibri"/>
        <family val="2"/>
        <scheme val="minor"/>
      </rPr>
      <t>Brittany Hills Station</t>
    </r>
  </si>
  <si>
    <r>
      <t xml:space="preserve">Kohler 3 Phase 23 Kw Propane Generator - </t>
    </r>
    <r>
      <rPr>
        <b/>
        <sz val="11"/>
        <color theme="1"/>
        <rFont val="Calibri"/>
        <family val="2"/>
        <scheme val="minor"/>
      </rPr>
      <t>HP Station</t>
    </r>
  </si>
  <si>
    <r>
      <t>Kohler 35Kw Diesel Generator-</t>
    </r>
    <r>
      <rPr>
        <b/>
        <sz val="11"/>
        <color theme="1"/>
        <rFont val="Calibri"/>
        <family val="2"/>
        <scheme val="minor"/>
      </rPr>
      <t>Preserve Station</t>
    </r>
  </si>
  <si>
    <r>
      <t xml:space="preserve">Motorized Damper Louvers - </t>
    </r>
    <r>
      <rPr>
        <b/>
        <sz val="11"/>
        <color theme="1"/>
        <rFont val="Calibri"/>
        <family val="2"/>
        <scheme val="minor"/>
      </rPr>
      <t>Preserve Station</t>
    </r>
  </si>
  <si>
    <r>
      <t xml:space="preserve">Exhaust Piping - </t>
    </r>
    <r>
      <rPr>
        <b/>
        <sz val="11"/>
        <color theme="1"/>
        <rFont val="Calibri"/>
        <family val="2"/>
        <scheme val="minor"/>
      </rPr>
      <t>Preserve Station</t>
    </r>
  </si>
  <si>
    <r>
      <t xml:space="preserve">Generator - </t>
    </r>
    <r>
      <rPr>
        <b/>
        <sz val="11"/>
        <color theme="1"/>
        <rFont val="Calibri"/>
        <family val="2"/>
        <scheme val="minor"/>
      </rPr>
      <t>Sharp Road Station</t>
    </r>
  </si>
  <si>
    <r>
      <t>Generator 23kw Propane -</t>
    </r>
    <r>
      <rPr>
        <b/>
        <sz val="11"/>
        <color theme="1"/>
        <rFont val="Calibri"/>
        <family val="2"/>
        <scheme val="minor"/>
      </rPr>
      <t xml:space="preserve"> Chamber's Road Station</t>
    </r>
  </si>
  <si>
    <r>
      <t>Generator - 33kw 3 Phase -</t>
    </r>
    <r>
      <rPr>
        <b/>
        <sz val="11"/>
        <color theme="1"/>
        <rFont val="Calibri"/>
        <family val="2"/>
        <scheme val="minor"/>
      </rPr>
      <t xml:space="preserve"> H3 Station</t>
    </r>
  </si>
  <si>
    <r>
      <t xml:space="preserve">Generator Kohler 55kw 3 Phase - </t>
    </r>
    <r>
      <rPr>
        <b/>
        <sz val="11"/>
        <color theme="1"/>
        <rFont val="Calibri"/>
        <family val="2"/>
        <scheme val="minor"/>
      </rPr>
      <t>H4 Pump Station</t>
    </r>
  </si>
  <si>
    <t>Total Account 355</t>
  </si>
  <si>
    <r>
      <rPr>
        <b/>
        <sz val="11"/>
        <color theme="1"/>
        <rFont val="Calibri"/>
        <family val="2"/>
        <scheme val="minor"/>
      </rPr>
      <t>Shangri La Plant</t>
    </r>
    <r>
      <rPr>
        <sz val="11"/>
        <color theme="1"/>
        <rFont val="Calibri"/>
        <family val="2"/>
        <scheme val="minor"/>
      </rPr>
      <t xml:space="preserve"> -Pumps</t>
    </r>
  </si>
  <si>
    <r>
      <rPr>
        <b/>
        <sz val="11"/>
        <color theme="1"/>
        <rFont val="Calibri"/>
        <family val="2"/>
        <scheme val="minor"/>
      </rPr>
      <t>Brittany Hills</t>
    </r>
    <r>
      <rPr>
        <sz val="11"/>
        <color theme="1"/>
        <rFont val="Calibri"/>
        <family val="2"/>
        <scheme val="minor"/>
      </rPr>
      <t xml:space="preserve"> -Spare Pump</t>
    </r>
  </si>
  <si>
    <r>
      <rPr>
        <b/>
        <sz val="11"/>
        <color theme="1"/>
        <rFont val="Calibri"/>
        <family val="2"/>
        <scheme val="minor"/>
      </rPr>
      <t>Brittany Hills</t>
    </r>
    <r>
      <rPr>
        <sz val="11"/>
        <color theme="1"/>
        <rFont val="Calibri"/>
        <family val="2"/>
        <scheme val="minor"/>
      </rPr>
      <t xml:space="preserve"> - Pumps &amp; Control</t>
    </r>
  </si>
  <si>
    <r>
      <rPr>
        <b/>
        <sz val="11"/>
        <color theme="1"/>
        <rFont val="Calibri"/>
        <family val="2"/>
        <scheme val="minor"/>
      </rPr>
      <t>HP</t>
    </r>
    <r>
      <rPr>
        <sz val="11"/>
        <color theme="1"/>
        <rFont val="Calibri"/>
        <family val="2"/>
        <scheme val="minor"/>
      </rPr>
      <t xml:space="preserve"> - Pumps</t>
    </r>
  </si>
  <si>
    <t>East End Plant</t>
  </si>
  <si>
    <t>Vertical Pumps and Control Panel - Storage Lagoon</t>
  </si>
  <si>
    <t>Aerating Pumps - Aerated Lagoon #1</t>
  </si>
  <si>
    <t>Aerating Pumps - Aerated Lagoon #2</t>
  </si>
  <si>
    <r>
      <rPr>
        <b/>
        <sz val="11"/>
        <color theme="1"/>
        <rFont val="Calibri"/>
        <family val="2"/>
        <scheme val="minor"/>
      </rPr>
      <t>Preserve</t>
    </r>
    <r>
      <rPr>
        <sz val="11"/>
        <color theme="1"/>
        <rFont val="Calibri"/>
        <family val="2"/>
        <scheme val="minor"/>
      </rPr>
      <t xml:space="preserve"> - 7.5 hp 3 Phase Submersible Pump</t>
    </r>
  </si>
  <si>
    <r>
      <t>Sharp Road</t>
    </r>
    <r>
      <rPr>
        <sz val="11"/>
        <color theme="1"/>
        <rFont val="Calibri"/>
        <family val="2"/>
        <scheme val="minor"/>
      </rPr>
      <t>-Pumps and Controls Model 5435MV4 Fairbanks-Morse</t>
    </r>
  </si>
  <si>
    <r>
      <rPr>
        <b/>
        <sz val="11"/>
        <color theme="1"/>
        <rFont val="Calibri"/>
        <family val="2"/>
        <scheme val="minor"/>
      </rPr>
      <t>Sharp Road</t>
    </r>
    <r>
      <rPr>
        <sz val="11"/>
        <color theme="1"/>
        <rFont val="Calibri"/>
        <family val="2"/>
        <scheme val="minor"/>
      </rPr>
      <t>-Spare Pump</t>
    </r>
  </si>
  <si>
    <r>
      <rPr>
        <b/>
        <sz val="11"/>
        <color theme="1"/>
        <rFont val="Calibri"/>
        <family val="2"/>
        <scheme val="minor"/>
      </rPr>
      <t>Chambers Roa</t>
    </r>
    <r>
      <rPr>
        <sz val="11"/>
        <color theme="1"/>
        <rFont val="Calibri"/>
        <family val="2"/>
        <scheme val="minor"/>
      </rPr>
      <t>d-Pumps</t>
    </r>
  </si>
  <si>
    <r>
      <rPr>
        <b/>
        <sz val="11"/>
        <color theme="1"/>
        <rFont val="Calibri"/>
        <family val="2"/>
        <scheme val="minor"/>
      </rPr>
      <t>H1</t>
    </r>
    <r>
      <rPr>
        <sz val="11"/>
        <color theme="1"/>
        <rFont val="Calibri"/>
        <family val="2"/>
        <scheme val="minor"/>
      </rPr>
      <t>-Pumps</t>
    </r>
  </si>
  <si>
    <r>
      <rPr>
        <b/>
        <sz val="11"/>
        <color theme="1"/>
        <rFont val="Calibri"/>
        <family val="2"/>
        <scheme val="minor"/>
      </rPr>
      <t>H1</t>
    </r>
    <r>
      <rPr>
        <sz val="11"/>
        <color theme="1"/>
        <rFont val="Calibri"/>
        <family val="2"/>
        <scheme val="minor"/>
      </rPr>
      <t>-Overhaul/Upgrades</t>
    </r>
  </si>
  <si>
    <r>
      <rPr>
        <b/>
        <sz val="11"/>
        <color theme="1"/>
        <rFont val="Calibri"/>
        <family val="2"/>
        <scheme val="minor"/>
      </rPr>
      <t>H2</t>
    </r>
    <r>
      <rPr>
        <sz val="11"/>
        <color theme="1"/>
        <rFont val="Calibri"/>
        <family val="2"/>
        <scheme val="minor"/>
      </rPr>
      <t>-Pump</t>
    </r>
  </si>
  <si>
    <r>
      <rPr>
        <b/>
        <sz val="11"/>
        <color theme="1"/>
        <rFont val="Calibri"/>
        <family val="2"/>
        <scheme val="minor"/>
      </rPr>
      <t>H3</t>
    </r>
    <r>
      <rPr>
        <sz val="11"/>
        <color theme="1"/>
        <rFont val="Calibri"/>
        <family val="2"/>
        <scheme val="minor"/>
      </rPr>
      <t>-Pump</t>
    </r>
  </si>
  <si>
    <t>Parrish Pump Upgrade</t>
  </si>
  <si>
    <t>Hartefld Pump</t>
  </si>
  <si>
    <t>Hartefeld Pump</t>
  </si>
  <si>
    <t>Grinder Pump</t>
  </si>
  <si>
    <t>HYDROMATIC Pump</t>
  </si>
  <si>
    <t>Total Account 371</t>
  </si>
  <si>
    <r>
      <t xml:space="preserve">Uncovered structure - </t>
    </r>
    <r>
      <rPr>
        <b/>
        <sz val="11"/>
        <color theme="1"/>
        <rFont val="Calibri"/>
        <family val="2"/>
        <scheme val="minor"/>
      </rPr>
      <t>HP Station</t>
    </r>
  </si>
  <si>
    <t>Treatment Capacity-52 Connections</t>
  </si>
  <si>
    <t>Treatment Capacity-50,000 Gallons</t>
  </si>
  <si>
    <t>Treament Capacity-112 Connections</t>
  </si>
  <si>
    <t>Conveyance Mains Force - 4" &amp; Under Plastic Pipe</t>
  </si>
  <si>
    <t>Conveyance Mains Force - 6"- 8" Plastic Pipe</t>
  </si>
  <si>
    <t>Conveyance Mains Force - 10" - 12" Plastic Pipe</t>
  </si>
  <si>
    <t>Conveyance Mains Force - 4" &amp; Under AC Pipe</t>
  </si>
  <si>
    <t>Conveyance Mains Force - 6"- 8" AC Pipe</t>
  </si>
  <si>
    <t>70-R3</t>
  </si>
  <si>
    <t>South End Shangri La Plant</t>
  </si>
  <si>
    <t>South End</t>
  </si>
  <si>
    <t>Plant Lagoon Relining</t>
  </si>
  <si>
    <t>Removal/Disposal of Sludge</t>
  </si>
  <si>
    <t>Lagoon Repair</t>
  </si>
  <si>
    <t>By Pass Pumping</t>
  </si>
  <si>
    <t>Pump &amp; Haul of Sludge</t>
  </si>
  <si>
    <t>Connection</t>
  </si>
  <si>
    <t>Account 360.11 - Conveyance Mains Force - 4" &amp; Under Plastic Pipe</t>
  </si>
  <si>
    <t>Account 360.12 - Conveyance Mains Force - 6" - 8" Plastic Pipe</t>
  </si>
  <si>
    <t>Conveyance Mains Force - 6" - 8" Plastic Pipe</t>
  </si>
  <si>
    <t>Account 360.13 - Conveyance Mains Force - 10" - 12" Plastic Pipe</t>
  </si>
  <si>
    <t>Total Account 360.13</t>
  </si>
  <si>
    <t>Account 360.21 - Conveyance Mains Force - 4" &amp; Under AC Pipe</t>
  </si>
  <si>
    <t>Account 360.22 - Conveyance Mains Force - 6" - 8" AC Pipe</t>
  </si>
  <si>
    <t>Conveyance Mains Force - 6" - 8" AC Pipe</t>
  </si>
  <si>
    <t>Total Account 360.21</t>
  </si>
  <si>
    <t>Total Account 360.22</t>
  </si>
  <si>
    <t>Bancroft Woods Pump Station Structure</t>
  </si>
  <si>
    <r>
      <t xml:space="preserve">Kohler Generator - </t>
    </r>
    <r>
      <rPr>
        <b/>
        <sz val="11"/>
        <color theme="1"/>
        <rFont val="Calibri"/>
        <family val="2"/>
        <scheme val="minor"/>
      </rPr>
      <t>Bancroft Woods Pump Station</t>
    </r>
  </si>
  <si>
    <t>Kohler Generator</t>
  </si>
  <si>
    <t>Account 371 - Treatment Equipment &amp; Structures</t>
  </si>
  <si>
    <r>
      <rPr>
        <b/>
        <sz val="11"/>
        <color theme="1"/>
        <rFont val="Calibri"/>
        <family val="2"/>
        <scheme val="minor"/>
      </rPr>
      <t>H4</t>
    </r>
    <r>
      <rPr>
        <sz val="11"/>
        <color theme="1"/>
        <rFont val="Calibri"/>
        <family val="2"/>
        <scheme val="minor"/>
      </rPr>
      <t>-Pump</t>
    </r>
  </si>
  <si>
    <t>3 Phase Submersible Grinder Pump</t>
  </si>
  <si>
    <t>Original Cost as of June 30, 2016</t>
  </si>
  <si>
    <t>Summary of Original Cost as of June 30, 2016</t>
  </si>
  <si>
    <t xml:space="preserve">      June 30, 2016      </t>
  </si>
  <si>
    <t>Cost Development for 2015 &amp; 2016</t>
  </si>
  <si>
    <t>Dibello Property - 64 Acres</t>
  </si>
  <si>
    <t>Reproduction</t>
  </si>
  <si>
    <t xml:space="preserve">       Cost       </t>
  </si>
  <si>
    <t>Original Cost Reproduction Cost and Depreciated Reproduction Cost as of June 30, 2016</t>
  </si>
  <si>
    <r>
      <t>Summary of Original Cost, Calculated Depreciation, Development of Depreciated</t>
    </r>
    <r>
      <rPr>
        <vertAlign val="superscript"/>
        <sz val="11"/>
        <color theme="1"/>
        <rFont val="Cambria"/>
        <family val="1"/>
        <scheme val="major"/>
      </rPr>
      <t>1</t>
    </r>
  </si>
  <si>
    <t>1.  Excluding Assets detailed in the Asset Purchase Agreement  between New Garden Township and New Garden Township Sewer Authority and Aqua Pennsylvania Wastewater, Inc.</t>
  </si>
  <si>
    <r>
      <t>Summary of Original Cost, Calculated Depreciation and Development of Depreciated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</si>
  <si>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Account 391 - Transportation Equipment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</si>
  <si>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Account 395 - Power Operated Equipment</t>
    </r>
    <r>
      <rPr>
        <vertAlign val="superscript"/>
        <sz val="11"/>
        <color theme="1"/>
        <rFont val="Calibri"/>
        <family val="2"/>
        <scheme val="minor"/>
      </rPr>
      <t>1</t>
    </r>
  </si>
  <si>
    <t>Acres</t>
  </si>
  <si>
    <t>Average Unit Cost</t>
  </si>
  <si>
    <t>$s per Acre</t>
  </si>
  <si>
    <t>Chester</t>
  </si>
  <si>
    <t>1651-1705 New London Rd</t>
  </si>
  <si>
    <t>Landenberg</t>
  </si>
  <si>
    <t>1663 New London Rd</t>
  </si>
  <si>
    <t>Minimum</t>
  </si>
  <si>
    <t>Mean</t>
  </si>
  <si>
    <t>Median</t>
  </si>
  <si>
    <t>Maximum</t>
  </si>
  <si>
    <t>Use</t>
  </si>
  <si>
    <t>Multiplier to Original Cost</t>
  </si>
  <si>
    <t>Market Sale Estimate</t>
  </si>
  <si>
    <t>Value</t>
  </si>
  <si>
    <t>Market Value</t>
  </si>
  <si>
    <t>Market Multiplier</t>
  </si>
  <si>
    <t>Vacant Land Sales (Costar)</t>
  </si>
  <si>
    <t>Location</t>
  </si>
  <si>
    <t>County</t>
  </si>
  <si>
    <t>City/Village</t>
  </si>
  <si>
    <t>Sales Date</t>
  </si>
  <si>
    <t>Sale Price</t>
  </si>
  <si>
    <t>Sale Price per Acre</t>
  </si>
  <si>
    <t>Asset Purchase Agreement -Land Repurchase Options</t>
  </si>
  <si>
    <t>Dibello Property</t>
  </si>
  <si>
    <t>23 acres containing the farmhouse and outbuildings</t>
  </si>
  <si>
    <t>40 acres containing open farm fields</t>
  </si>
  <si>
    <t>South Plant Spray Fields</t>
  </si>
  <si>
    <t>East End Spray Fields</t>
  </si>
  <si>
    <t>Total Spray Fields</t>
  </si>
  <si>
    <t>Original Cost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</si>
</sst>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&quot;$&quot;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vertAlign val="superscript"/>
      <sz val="11"/>
      <color theme="1"/>
      <name val="Cambria"/>
      <family val="1"/>
      <scheme val="major"/>
    </font>
    <font>
      <vertAlign val="superscript"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4" fontId="0" fillId="0" borderId="0" xfId="0" applyNumberFormat="1"/>
    <xf numFmtId="2" fontId="0" fillId="0" borderId="0" xfId="0" quotePrefix="1" applyNumberForma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/>
    <xf numFmtId="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0" xfId="0" quotePrefix="1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65" fontId="0" fillId="0" borderId="0" xfId="2" applyNumberFormat="1" applyFont="1" applyAlignment="1"/>
    <xf numFmtId="3" fontId="0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Fill="1"/>
    <xf numFmtId="165" fontId="0" fillId="0" borderId="3" xfId="2" applyNumberFormat="1" applyFont="1" applyBorder="1"/>
    <xf numFmtId="3" fontId="0" fillId="0" borderId="0" xfId="0" applyNumberFormat="1"/>
    <xf numFmtId="164" fontId="0" fillId="0" borderId="0" xfId="0" applyNumberFormat="1"/>
    <xf numFmtId="3" fontId="0" fillId="0" borderId="0" xfId="0" applyNumberFormat="1" applyFill="1" applyAlignment="1">
      <alignment horizontal="center"/>
    </xf>
    <xf numFmtId="164" fontId="0" fillId="0" borderId="1" xfId="0" applyNumberFormat="1" applyBorder="1"/>
    <xf numFmtId="165" fontId="0" fillId="0" borderId="2" xfId="2" applyNumberFormat="1" applyFont="1" applyBorder="1"/>
    <xf numFmtId="165" fontId="0" fillId="0" borderId="0" xfId="2" applyNumberFormat="1" applyFont="1"/>
    <xf numFmtId="165" fontId="0" fillId="0" borderId="1" xfId="2" applyNumberFormat="1" applyFont="1" applyBorder="1"/>
    <xf numFmtId="164" fontId="0" fillId="0" borderId="0" xfId="2" applyNumberFormat="1" applyFont="1"/>
    <xf numFmtId="164" fontId="0" fillId="0" borderId="0" xfId="0" applyNumberFormat="1" applyFill="1"/>
    <xf numFmtId="164" fontId="0" fillId="0" borderId="1" xfId="0" applyNumberFormat="1" applyFill="1" applyBorder="1"/>
    <xf numFmtId="165" fontId="0" fillId="0" borderId="0" xfId="2" applyNumberFormat="1" applyFont="1" applyBorder="1"/>
    <xf numFmtId="0" fontId="0" fillId="0" borderId="0" xfId="0" applyFill="1" applyAlignment="1">
      <alignment horizontal="center"/>
    </xf>
    <xf numFmtId="3" fontId="0" fillId="0" borderId="1" xfId="0" applyNumberFormat="1" applyBorder="1"/>
    <xf numFmtId="164" fontId="0" fillId="0" borderId="0" xfId="1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indent="3"/>
    </xf>
    <xf numFmtId="44" fontId="0" fillId="0" borderId="0" xfId="2" applyNumberFormat="1" applyFont="1" applyBorder="1"/>
    <xf numFmtId="165" fontId="0" fillId="0" borderId="4" xfId="2" applyNumberFormat="1" applyFont="1" applyBorder="1"/>
    <xf numFmtId="0" fontId="0" fillId="0" borderId="0" xfId="0" applyAlignment="1">
      <alignment horizontal="left" wrapText="1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164" fontId="0" fillId="0" borderId="0" xfId="1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166" fontId="0" fillId="0" borderId="0" xfId="1" applyNumberFormat="1" applyFont="1"/>
    <xf numFmtId="0" fontId="0" fillId="0" borderId="0" xfId="0" applyBorder="1" applyAlignment="1">
      <alignment horizontal="left" indent="3"/>
    </xf>
    <xf numFmtId="0" fontId="2" fillId="0" borderId="0" xfId="0" applyFont="1" applyFill="1" applyBorder="1" applyAlignment="1">
      <alignment horizontal="center"/>
    </xf>
    <xf numFmtId="3" fontId="0" fillId="0" borderId="0" xfId="0" applyNumberFormat="1" applyBorder="1"/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Border="1"/>
    <xf numFmtId="164" fontId="0" fillId="0" borderId="0" xfId="2" applyNumberFormat="1" applyFont="1" applyBorder="1"/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7" fontId="0" fillId="0" borderId="0" xfId="0" applyNumberFormat="1" applyFill="1" applyBorder="1"/>
    <xf numFmtId="165" fontId="0" fillId="0" borderId="4" xfId="2" applyNumberFormat="1" applyFont="1" applyFill="1" applyBorder="1"/>
    <xf numFmtId="166" fontId="0" fillId="0" borderId="0" xfId="0" applyNumberFormat="1" applyFill="1" applyBorder="1"/>
    <xf numFmtId="165" fontId="0" fillId="0" borderId="3" xfId="2" applyNumberFormat="1" applyFont="1" applyFill="1" applyBorder="1"/>
    <xf numFmtId="2" fontId="0" fillId="0" borderId="0" xfId="0" applyNumberFormat="1" applyFill="1" applyBorder="1" applyAlignment="1">
      <alignment horizontal="left"/>
    </xf>
    <xf numFmtId="166" fontId="0" fillId="0" borderId="0" xfId="1" applyNumberFormat="1" applyFont="1" applyBorder="1"/>
    <xf numFmtId="3" fontId="0" fillId="0" borderId="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5" fontId="0" fillId="0" borderId="0" xfId="2" applyNumberFormat="1" applyFont="1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ont="1" applyFill="1" applyBorder="1" applyAlignment="1"/>
    <xf numFmtId="0" fontId="0" fillId="0" borderId="0" xfId="0" applyFont="1" applyBorder="1" applyAlignment="1"/>
    <xf numFmtId="0" fontId="2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/>
    <xf numFmtId="2" fontId="0" fillId="0" borderId="0" xfId="0" applyNumberFormat="1" applyFill="1" applyBorder="1" applyAlignment="1"/>
    <xf numFmtId="164" fontId="0" fillId="0" borderId="4" xfId="1" applyNumberFormat="1" applyFont="1" applyBorder="1"/>
    <xf numFmtId="3" fontId="0" fillId="0" borderId="0" xfId="0" applyNumberFormat="1" applyFill="1"/>
    <xf numFmtId="3" fontId="0" fillId="0" borderId="1" xfId="0" applyNumberFormat="1" applyFill="1" applyBorder="1"/>
    <xf numFmtId="1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 applyAlignment="1"/>
    <xf numFmtId="165" fontId="0" fillId="0" borderId="0" xfId="0" applyNumberFormat="1"/>
    <xf numFmtId="165" fontId="0" fillId="0" borderId="1" xfId="2" applyNumberFormat="1" applyFont="1" applyBorder="1" applyAlignment="1"/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4" xfId="1" applyNumberFormat="1" applyFont="1" applyBorder="1"/>
    <xf numFmtId="165" fontId="0" fillId="0" borderId="3" xfId="1" applyNumberFormat="1" applyFont="1" applyBorder="1"/>
    <xf numFmtId="165" fontId="0" fillId="0" borderId="0" xfId="0" applyNumberFormat="1" applyFill="1"/>
    <xf numFmtId="165" fontId="0" fillId="0" borderId="3" xfId="0" applyNumberFormat="1" applyBorder="1"/>
    <xf numFmtId="165" fontId="0" fillId="0" borderId="2" xfId="0" applyNumberFormat="1" applyBorder="1"/>
    <xf numFmtId="164" fontId="0" fillId="0" borderId="1" xfId="1" applyNumberFormat="1" applyFont="1" applyBorder="1"/>
    <xf numFmtId="165" fontId="0" fillId="0" borderId="0" xfId="0" applyNumberFormat="1" applyAlignment="1">
      <alignment horizontal="center"/>
    </xf>
    <xf numFmtId="165" fontId="0" fillId="0" borderId="1" xfId="0" applyNumberFormat="1" applyBorder="1"/>
    <xf numFmtId="164" fontId="0" fillId="0" borderId="1" xfId="1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5" fontId="2" fillId="0" borderId="0" xfId="0" applyNumberFormat="1" applyFont="1" applyAlignment="1">
      <alignment horizont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Border="1"/>
    <xf numFmtId="44" fontId="0" fillId="0" borderId="0" xfId="2" applyFont="1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 applyBorder="1" applyAlignment="1">
      <alignment horizontal="center"/>
    </xf>
    <xf numFmtId="4" fontId="2" fillId="0" borderId="0" xfId="0" quotePrefix="1" applyNumberFormat="1" applyFont="1" applyBorder="1" applyAlignment="1">
      <alignment horizontal="center"/>
    </xf>
    <xf numFmtId="4" fontId="0" fillId="0" borderId="0" xfId="0" applyNumberFormat="1" applyBorder="1"/>
    <xf numFmtId="165" fontId="0" fillId="0" borderId="0" xfId="0" applyNumberFormat="1" applyBorder="1"/>
    <xf numFmtId="164" fontId="0" fillId="0" borderId="0" xfId="1" applyNumberFormat="1" applyFont="1" applyFill="1" applyBorder="1"/>
    <xf numFmtId="164" fontId="4" fillId="0" borderId="0" xfId="1" applyNumberFormat="1" applyFont="1"/>
    <xf numFmtId="0" fontId="0" fillId="0" borderId="0" xfId="0" applyAlignment="1">
      <alignment horizontal="center"/>
    </xf>
    <xf numFmtId="164" fontId="0" fillId="0" borderId="3" xfId="0" applyNumberFormat="1" applyBorder="1"/>
    <xf numFmtId="0" fontId="7" fillId="0" borderId="0" xfId="0" applyFont="1" applyFill="1" applyBorder="1"/>
    <xf numFmtId="164" fontId="0" fillId="0" borderId="0" xfId="0" quotePrefix="1" applyNumberFormat="1"/>
    <xf numFmtId="2" fontId="0" fillId="0" borderId="0" xfId="0" applyNumberFormat="1"/>
    <xf numFmtId="43" fontId="0" fillId="0" borderId="0" xfId="1" applyNumberFormat="1" applyFont="1"/>
    <xf numFmtId="0" fontId="2" fillId="0" borderId="0" xfId="0" applyFont="1" applyAlignment="1">
      <alignment horizontal="center" wrapText="1"/>
    </xf>
    <xf numFmtId="0" fontId="7" fillId="0" borderId="0" xfId="0" applyFont="1" applyBorder="1"/>
    <xf numFmtId="14" fontId="7" fillId="0" borderId="0" xfId="0" applyNumberFormat="1" applyFont="1" applyBorder="1" applyAlignment="1">
      <alignment horizontal="right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3" fontId="0" fillId="0" borderId="3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sa006/Dropbox%20(AUS%20Consultants)/Revenue%20Requirement-Cost%20Of%20Service/10-058x-New%20Garden%20OC%20Study%20Update/New%20Garden%20Twp.%20-OC-Keep/Map%20Inventory/Avondale%20Sewer%20District%20Inventory.pd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Brittany Hills"/>
      <sheetName val="Brittany Hills Trending"/>
      <sheetName val="Brittany Hills - 6 Lot Addition"/>
      <sheetName val="Route 41 Main"/>
      <sheetName val="Route 41 Relining"/>
      <sheetName val="Elem &amp; Mid Sch FM"/>
      <sheetName val="HP Pump Station"/>
      <sheetName val="Toughkenamon"/>
      <sheetName val="Bowling Green"/>
      <sheetName val="Avondale Capacity"/>
    </sheetNames>
    <sheetDataSet>
      <sheetData sheetId="0"/>
      <sheetData sheetId="1"/>
      <sheetData sheetId="2">
        <row r="64">
          <cell r="F6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0"/>
  <sheetViews>
    <sheetView view="pageBreakPreview" zoomScaleNormal="100" zoomScaleSheetLayoutView="100" workbookViewId="0">
      <selection activeCell="C22" sqref="C22"/>
    </sheetView>
  </sheetViews>
  <sheetFormatPr defaultRowHeight="15"/>
  <cols>
    <col min="1" max="1" width="11.85546875" customWidth="1"/>
    <col min="2" max="2" width="53.28515625" bestFit="1" customWidth="1"/>
    <col min="3" max="3" width="20.140625" customWidth="1"/>
    <col min="5" max="6" width="13.42578125" bestFit="1" customWidth="1"/>
    <col min="10" max="10" width="13.42578125" bestFit="1" customWidth="1"/>
    <col min="11" max="11" width="12.28515625" bestFit="1" customWidth="1"/>
  </cols>
  <sheetData>
    <row r="1" spans="1:6">
      <c r="A1" s="126" t="s">
        <v>58</v>
      </c>
      <c r="B1" s="126"/>
      <c r="C1" s="126"/>
    </row>
    <row r="2" spans="1:6">
      <c r="A2" s="127" t="s">
        <v>59</v>
      </c>
      <c r="B2" s="127"/>
      <c r="C2" s="127"/>
    </row>
    <row r="3" spans="1:6">
      <c r="A3" s="13"/>
      <c r="B3" s="13"/>
      <c r="C3" s="13"/>
    </row>
    <row r="4" spans="1:6">
      <c r="A4" s="127" t="s">
        <v>330</v>
      </c>
      <c r="B4" s="127"/>
      <c r="C4" s="127"/>
    </row>
    <row r="6" spans="1:6">
      <c r="A6" s="13"/>
      <c r="B6" s="13"/>
      <c r="C6" s="13"/>
    </row>
    <row r="7" spans="1:6">
      <c r="A7" s="13"/>
      <c r="B7" s="13"/>
      <c r="C7" s="102" t="s">
        <v>1</v>
      </c>
    </row>
    <row r="8" spans="1:6">
      <c r="A8" s="13" t="s">
        <v>0</v>
      </c>
      <c r="B8" s="7"/>
      <c r="C8" s="105" t="s">
        <v>44</v>
      </c>
    </row>
    <row r="9" spans="1:6">
      <c r="A9" s="2" t="s">
        <v>48</v>
      </c>
      <c r="B9" s="2" t="s">
        <v>47</v>
      </c>
      <c r="C9" s="104" t="s">
        <v>331</v>
      </c>
    </row>
    <row r="11" spans="1:6">
      <c r="B11" s="2" t="s">
        <v>2</v>
      </c>
    </row>
    <row r="12" spans="1:6">
      <c r="A12" s="3"/>
    </row>
    <row r="13" spans="1:6">
      <c r="A13" s="11">
        <v>353.1</v>
      </c>
      <c r="B13" s="12" t="s">
        <v>3</v>
      </c>
      <c r="C13" s="95">
        <f>'353.10'!G29</f>
        <v>919506</v>
      </c>
      <c r="F13" s="24"/>
    </row>
    <row r="14" spans="1:6">
      <c r="A14" s="11">
        <v>353.4</v>
      </c>
      <c r="B14" s="12" t="s">
        <v>4</v>
      </c>
      <c r="C14" s="101">
        <f>'353.40'!G27</f>
        <v>5043671</v>
      </c>
      <c r="F14" s="24"/>
    </row>
    <row r="15" spans="1:6">
      <c r="A15" s="3"/>
      <c r="C15" s="24"/>
      <c r="F15" s="24"/>
    </row>
    <row r="16" spans="1:6" ht="15.75" thickBot="1">
      <c r="A16" s="3"/>
      <c r="B16" t="s">
        <v>5</v>
      </c>
      <c r="C16" s="97">
        <f>SUM(C13:C14)</f>
        <v>5963177</v>
      </c>
      <c r="F16" s="24"/>
    </row>
    <row r="17" spans="1:6" ht="15.75" thickTop="1">
      <c r="A17" s="3"/>
      <c r="C17" s="24"/>
    </row>
    <row r="18" spans="1:6">
      <c r="A18" s="3"/>
      <c r="B18" s="2" t="s">
        <v>6</v>
      </c>
      <c r="C18" s="24"/>
    </row>
    <row r="19" spans="1:6">
      <c r="A19" s="3"/>
      <c r="C19" s="24"/>
    </row>
    <row r="20" spans="1:6">
      <c r="A20" s="3"/>
      <c r="B20" s="13" t="s">
        <v>7</v>
      </c>
      <c r="C20" s="24"/>
    </row>
    <row r="21" spans="1:6">
      <c r="A21" s="3">
        <v>354.1</v>
      </c>
      <c r="B21" t="s">
        <v>8</v>
      </c>
      <c r="C21" s="21">
        <f>'354.10'!G103</f>
        <v>1975240.5927200001</v>
      </c>
      <c r="F21" s="24"/>
    </row>
    <row r="22" spans="1:6">
      <c r="A22" s="3">
        <v>354.2</v>
      </c>
      <c r="B22" t="s">
        <v>9</v>
      </c>
      <c r="C22" s="21">
        <f>'354.20'!G71</f>
        <v>8190011.21</v>
      </c>
      <c r="F22" s="24"/>
    </row>
    <row r="23" spans="1:6">
      <c r="A23" s="3">
        <v>354.3</v>
      </c>
      <c r="B23" t="s">
        <v>10</v>
      </c>
      <c r="C23" s="98">
        <f>'354.30'!G26</f>
        <v>285200</v>
      </c>
      <c r="F23" s="24"/>
    </row>
    <row r="24" spans="1:6">
      <c r="A24" s="3"/>
      <c r="C24" s="24"/>
      <c r="F24" s="24"/>
    </row>
    <row r="25" spans="1:6">
      <c r="A25" s="3"/>
      <c r="B25" t="s">
        <v>11</v>
      </c>
      <c r="C25" s="89">
        <f>SUM(C21:C23)</f>
        <v>10450451.802719999</v>
      </c>
      <c r="D25" s="24"/>
      <c r="E25" s="24"/>
      <c r="F25" s="24"/>
    </row>
    <row r="26" spans="1:6">
      <c r="A26" s="3"/>
      <c r="C26" s="24"/>
      <c r="F26" s="24"/>
    </row>
    <row r="27" spans="1:6">
      <c r="A27" s="3">
        <v>355</v>
      </c>
      <c r="B27" t="s">
        <v>12</v>
      </c>
      <c r="C27" s="21">
        <f>'355'!G47</f>
        <v>224878</v>
      </c>
      <c r="F27" s="24"/>
    </row>
    <row r="28" spans="1:6">
      <c r="A28" s="3"/>
      <c r="C28" s="24"/>
      <c r="F28" s="24"/>
    </row>
    <row r="29" spans="1:6">
      <c r="A29" s="3"/>
      <c r="B29" s="13" t="s">
        <v>13</v>
      </c>
      <c r="C29" s="24"/>
      <c r="F29" s="24"/>
    </row>
    <row r="30" spans="1:6">
      <c r="A30" s="3">
        <v>360.11</v>
      </c>
      <c r="B30" t="s">
        <v>299</v>
      </c>
      <c r="C30" s="21">
        <f>'360.11'!G41</f>
        <v>902142.95</v>
      </c>
      <c r="F30" s="24"/>
    </row>
    <row r="31" spans="1:6">
      <c r="A31" s="5">
        <v>360.12</v>
      </c>
      <c r="B31" t="s">
        <v>300</v>
      </c>
      <c r="C31" s="21">
        <f>'360.12'!G21</f>
        <v>697346.44</v>
      </c>
      <c r="F31" s="24"/>
    </row>
    <row r="32" spans="1:6">
      <c r="A32" s="5">
        <v>360.13</v>
      </c>
      <c r="B32" t="s">
        <v>301</v>
      </c>
      <c r="C32" s="21">
        <f>'360.13'!G15</f>
        <v>51462</v>
      </c>
      <c r="F32" s="24"/>
    </row>
    <row r="33" spans="1:6">
      <c r="A33" s="5">
        <v>360.21</v>
      </c>
      <c r="B33" t="s">
        <v>302</v>
      </c>
      <c r="C33" s="21">
        <f>'360.21'!G15</f>
        <v>17115</v>
      </c>
      <c r="F33" s="24"/>
    </row>
    <row r="34" spans="1:6">
      <c r="A34" s="5">
        <v>360.22</v>
      </c>
      <c r="B34" t="s">
        <v>303</v>
      </c>
      <c r="C34" s="21">
        <f>'360.22'!G15</f>
        <v>210590</v>
      </c>
      <c r="F34" s="24"/>
    </row>
    <row r="35" spans="1:6">
      <c r="A35" s="3">
        <v>360.31</v>
      </c>
      <c r="B35" t="s">
        <v>14</v>
      </c>
      <c r="C35" s="21">
        <f>'360.31'!G25</f>
        <v>50900</v>
      </c>
      <c r="F35" s="24"/>
    </row>
    <row r="36" spans="1:6">
      <c r="A36" s="3">
        <v>360.41</v>
      </c>
      <c r="B36" t="s">
        <v>15</v>
      </c>
      <c r="C36" s="21">
        <f>'360.41'!G19</f>
        <v>39731</v>
      </c>
      <c r="F36" s="24"/>
    </row>
    <row r="37" spans="1:6">
      <c r="A37" s="3">
        <v>360.51</v>
      </c>
      <c r="B37" t="s">
        <v>16</v>
      </c>
      <c r="C37" s="21">
        <f>'360.51'!G17</f>
        <v>73662</v>
      </c>
      <c r="F37" s="24"/>
    </row>
    <row r="38" spans="1:6">
      <c r="A38" s="3">
        <v>360.61</v>
      </c>
      <c r="B38" t="s">
        <v>17</v>
      </c>
      <c r="C38" s="21">
        <f>'360.61'!G15</f>
        <v>67152</v>
      </c>
      <c r="F38" s="24"/>
    </row>
    <row r="39" spans="1:6">
      <c r="A39" s="3">
        <v>360.71</v>
      </c>
      <c r="B39" t="s">
        <v>24</v>
      </c>
      <c r="C39" s="98">
        <f>'360.71'!G15</f>
        <v>3374</v>
      </c>
      <c r="F39" s="24"/>
    </row>
    <row r="40" spans="1:6">
      <c r="A40" s="3"/>
      <c r="C40" s="24"/>
      <c r="F40" s="24"/>
    </row>
    <row r="41" spans="1:6">
      <c r="A41" s="3"/>
      <c r="B41" t="s">
        <v>18</v>
      </c>
      <c r="C41" s="89">
        <f>SUM(C30:C39)</f>
        <v>2113475.3899999997</v>
      </c>
      <c r="F41" s="24"/>
    </row>
    <row r="42" spans="1:6">
      <c r="A42" s="3"/>
      <c r="C42" s="24"/>
      <c r="F42" s="24"/>
    </row>
    <row r="43" spans="1:6">
      <c r="A43" s="3"/>
      <c r="B43" s="13" t="s">
        <v>19</v>
      </c>
      <c r="C43" s="24"/>
      <c r="F43" s="24"/>
    </row>
    <row r="44" spans="1:6">
      <c r="A44" s="3">
        <v>361.12</v>
      </c>
      <c r="B44" t="s">
        <v>20</v>
      </c>
      <c r="C44" s="21">
        <f>'361.12'!G51</f>
        <v>2890048.07</v>
      </c>
      <c r="F44" s="24"/>
    </row>
    <row r="45" spans="1:6">
      <c r="A45" s="3">
        <v>361.13</v>
      </c>
      <c r="B45" t="s">
        <v>21</v>
      </c>
      <c r="C45" s="21">
        <f>'361.13'!G27</f>
        <v>1510171.67</v>
      </c>
      <c r="F45" s="24"/>
    </row>
    <row r="46" spans="1:6">
      <c r="A46" s="3">
        <v>361.21</v>
      </c>
      <c r="B46" t="s">
        <v>22</v>
      </c>
      <c r="C46" s="21">
        <f>'361.21'!G15</f>
        <v>15966</v>
      </c>
      <c r="F46" s="24"/>
    </row>
    <row r="47" spans="1:6">
      <c r="A47" s="3">
        <v>361.22</v>
      </c>
      <c r="B47" t="s">
        <v>23</v>
      </c>
      <c r="C47" s="21">
        <f>'361.22'!G15</f>
        <v>434214.66</v>
      </c>
      <c r="F47" s="24"/>
    </row>
    <row r="48" spans="1:6">
      <c r="A48" s="3">
        <v>361.23</v>
      </c>
      <c r="B48" t="s">
        <v>49</v>
      </c>
      <c r="C48" s="21">
        <f>'361.23'!G19</f>
        <v>273682</v>
      </c>
      <c r="F48" s="24"/>
    </row>
    <row r="49" spans="1:6">
      <c r="A49" s="3">
        <v>361.51</v>
      </c>
      <c r="B49" t="s">
        <v>16</v>
      </c>
      <c r="C49" s="21">
        <f>'361.51'!G19</f>
        <v>39269.86</v>
      </c>
      <c r="F49" s="24"/>
    </row>
    <row r="50" spans="1:6">
      <c r="A50" s="3">
        <v>361.61</v>
      </c>
      <c r="B50" t="s">
        <v>17</v>
      </c>
      <c r="C50" s="21">
        <f>'361.61'!G17</f>
        <v>10600</v>
      </c>
      <c r="F50" s="24"/>
    </row>
    <row r="51" spans="1:6">
      <c r="A51" s="3">
        <v>361.71</v>
      </c>
      <c r="B51" t="s">
        <v>24</v>
      </c>
      <c r="C51" s="98">
        <f>'361.71'!G57</f>
        <v>1290564.5799999998</v>
      </c>
      <c r="F51" s="24"/>
    </row>
    <row r="52" spans="1:6">
      <c r="A52" s="3"/>
      <c r="C52" s="24"/>
      <c r="F52" s="24"/>
    </row>
    <row r="53" spans="1:6">
      <c r="A53" s="3"/>
      <c r="B53" t="s">
        <v>25</v>
      </c>
      <c r="C53" s="89">
        <f>SUM(C44:C51)</f>
        <v>6464516.8400000008</v>
      </c>
      <c r="F53" s="24"/>
    </row>
    <row r="54" spans="1:6">
      <c r="A54" s="3"/>
      <c r="C54" s="24"/>
      <c r="F54" s="24"/>
    </row>
    <row r="55" spans="1:6" s="12" customFormat="1">
      <c r="A55" s="11">
        <v>363</v>
      </c>
      <c r="B55" s="12" t="s">
        <v>26</v>
      </c>
      <c r="C55" s="22">
        <f>'363'!G56</f>
        <v>1180945.02</v>
      </c>
      <c r="F55" s="84"/>
    </row>
    <row r="56" spans="1:6">
      <c r="A56" s="3"/>
      <c r="C56" s="21"/>
      <c r="F56" s="24"/>
    </row>
    <row r="57" spans="1:6">
      <c r="A57" s="3">
        <v>364</v>
      </c>
      <c r="B57" t="s">
        <v>50</v>
      </c>
      <c r="C57" s="21">
        <f>'364'!G23</f>
        <v>29216</v>
      </c>
      <c r="F57" s="24"/>
    </row>
    <row r="58" spans="1:6">
      <c r="A58" s="3"/>
      <c r="C58" s="21"/>
      <c r="F58" s="24"/>
    </row>
    <row r="59" spans="1:6">
      <c r="A59" s="3">
        <v>371</v>
      </c>
      <c r="B59" t="s">
        <v>27</v>
      </c>
      <c r="C59" s="21">
        <f>'371'!G47</f>
        <v>590127</v>
      </c>
      <c r="F59" s="24"/>
    </row>
    <row r="60" spans="1:6">
      <c r="A60" s="3"/>
      <c r="C60" s="21"/>
      <c r="F60" s="24"/>
    </row>
    <row r="61" spans="1:6">
      <c r="A61" s="3">
        <v>390</v>
      </c>
      <c r="B61" t="s">
        <v>52</v>
      </c>
      <c r="C61" s="21">
        <f>'390'!G29</f>
        <v>67342</v>
      </c>
      <c r="F61" s="24"/>
    </row>
    <row r="62" spans="1:6">
      <c r="A62" s="3"/>
      <c r="C62" s="21"/>
      <c r="F62" s="24"/>
    </row>
    <row r="63" spans="1:6">
      <c r="A63" s="3">
        <v>391</v>
      </c>
      <c r="B63" t="s">
        <v>54</v>
      </c>
      <c r="C63" s="21">
        <f>'391'!G17</f>
        <v>8605</v>
      </c>
      <c r="F63" s="24"/>
    </row>
    <row r="64" spans="1:6">
      <c r="A64" s="3"/>
      <c r="C64" s="21"/>
      <c r="F64" s="24"/>
    </row>
    <row r="65" spans="1:6">
      <c r="A65" s="3">
        <v>395</v>
      </c>
      <c r="B65" t="s">
        <v>56</v>
      </c>
      <c r="C65" s="98">
        <f>'395'!G19</f>
        <v>54118</v>
      </c>
      <c r="F65" s="24"/>
    </row>
    <row r="66" spans="1:6">
      <c r="A66" s="3"/>
      <c r="C66" s="24"/>
      <c r="F66" s="24"/>
    </row>
    <row r="67" spans="1:6">
      <c r="A67" s="3"/>
      <c r="B67" t="s">
        <v>28</v>
      </c>
      <c r="C67" s="100">
        <f>+C59+C55+C53+C41+C27+C25+C57+C61+C63+C65</f>
        <v>21183675.052719999</v>
      </c>
      <c r="D67" s="54"/>
      <c r="E67" s="54"/>
      <c r="F67" s="24"/>
    </row>
    <row r="68" spans="1:6">
      <c r="A68" s="3"/>
      <c r="C68" s="89"/>
      <c r="D68" s="40"/>
      <c r="E68" s="40"/>
    </row>
    <row r="69" spans="1:6" ht="15.75" thickBot="1">
      <c r="A69" s="3"/>
      <c r="B69" t="s">
        <v>29</v>
      </c>
      <c r="C69" s="97">
        <f>+C67+C16</f>
        <v>27146852.052719999</v>
      </c>
      <c r="D69" s="54"/>
      <c r="E69" s="54"/>
      <c r="F69" s="54"/>
    </row>
    <row r="70" spans="1:6" ht="43.5" customHeight="1" thickTop="1">
      <c r="A70" s="128" t="s">
        <v>338</v>
      </c>
      <c r="B70" s="128"/>
      <c r="C70" s="128"/>
      <c r="F70" s="24"/>
    </row>
  </sheetData>
  <mergeCells count="4">
    <mergeCell ref="A1:C1"/>
    <mergeCell ref="A2:C2"/>
    <mergeCell ref="A4:C4"/>
    <mergeCell ref="A70:C70"/>
  </mergeCells>
  <pageMargins left="0.95" right="0.7" top="1.25" bottom="0.75" header="0.8" footer="0.3"/>
  <pageSetup scale="62" orientation="portrait" r:id="rId1"/>
  <headerFooter>
    <oddHeader>&amp;Z&amp;F</oddHeader>
    <oddFooter>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53.28515625" bestFit="1" customWidth="1"/>
    <col min="2" max="2" width="9.140625" style="14"/>
    <col min="3" max="3" width="10.85546875" customWidth="1"/>
    <col min="4" max="4" width="1.42578125" customWidth="1"/>
    <col min="5" max="5" width="10.7109375" customWidth="1"/>
    <col min="6" max="6" width="1.42578125" customWidth="1"/>
    <col min="7" max="7" width="12.7109375" style="2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313</v>
      </c>
      <c r="B6" s="127"/>
      <c r="C6" s="127"/>
      <c r="D6" s="127"/>
      <c r="E6" s="127"/>
      <c r="F6" s="127"/>
      <c r="G6" s="127"/>
    </row>
    <row r="9" spans="1:7" s="14" customFormat="1">
      <c r="B9" s="14" t="s">
        <v>60</v>
      </c>
      <c r="G9" s="15" t="s">
        <v>1</v>
      </c>
    </row>
    <row r="10" spans="1:7" s="2" customFormat="1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2" spans="1:7">
      <c r="A12" s="14" t="s">
        <v>299</v>
      </c>
      <c r="B12" s="87">
        <v>1980</v>
      </c>
      <c r="C12" s="87" t="s">
        <v>66</v>
      </c>
      <c r="D12" s="87"/>
      <c r="E12" s="18">
        <v>3865</v>
      </c>
      <c r="G12" s="29">
        <v>142271</v>
      </c>
    </row>
    <row r="13" spans="1:7">
      <c r="B13" s="87"/>
    </row>
    <row r="14" spans="1:7">
      <c r="B14" s="14">
        <v>1989</v>
      </c>
      <c r="C14" s="14" t="s">
        <v>66</v>
      </c>
      <c r="D14" s="14"/>
      <c r="E14" s="18">
        <v>745</v>
      </c>
      <c r="F14" s="7"/>
      <c r="G14" s="88">
        <v>17134</v>
      </c>
    </row>
    <row r="15" spans="1:7">
      <c r="C15" s="14"/>
      <c r="E15" s="18"/>
      <c r="G15" s="20"/>
    </row>
    <row r="16" spans="1:7">
      <c r="B16" s="14">
        <v>1995</v>
      </c>
      <c r="C16" s="14" t="s">
        <v>66</v>
      </c>
      <c r="E16" s="18">
        <v>1500</v>
      </c>
      <c r="G16" s="21">
        <v>17580</v>
      </c>
    </row>
    <row r="17" spans="2:7">
      <c r="C17" s="14"/>
      <c r="E17" s="18"/>
    </row>
    <row r="18" spans="2:7">
      <c r="B18" s="14">
        <v>1996</v>
      </c>
      <c r="C18" s="14" t="s">
        <v>66</v>
      </c>
      <c r="E18" s="18">
        <v>1500</v>
      </c>
      <c r="G18" s="21">
        <v>19500</v>
      </c>
    </row>
    <row r="19" spans="2:7">
      <c r="C19" s="14"/>
      <c r="E19" s="18"/>
    </row>
    <row r="20" spans="2:7">
      <c r="B20" s="14">
        <v>1999</v>
      </c>
      <c r="C20" s="14" t="s">
        <v>66</v>
      </c>
      <c r="E20" s="18">
        <v>2325</v>
      </c>
      <c r="G20" s="21">
        <v>29250</v>
      </c>
    </row>
    <row r="21" spans="2:7">
      <c r="C21" s="14"/>
      <c r="E21" s="18"/>
    </row>
    <row r="22" spans="2:7">
      <c r="B22" s="14">
        <v>2000</v>
      </c>
      <c r="C22" s="14" t="s">
        <v>66</v>
      </c>
      <c r="E22" s="18">
        <v>2770</v>
      </c>
      <c r="G22" s="21">
        <v>70399.7</v>
      </c>
    </row>
    <row r="23" spans="2:7">
      <c r="C23" s="14"/>
      <c r="E23" s="18"/>
    </row>
    <row r="24" spans="2:7">
      <c r="B24" s="14">
        <v>2001</v>
      </c>
      <c r="C24" s="14" t="s">
        <v>66</v>
      </c>
      <c r="E24" s="18">
        <v>4800</v>
      </c>
      <c r="G24" s="21">
        <v>57330</v>
      </c>
    </row>
    <row r="25" spans="2:7">
      <c r="C25" s="14"/>
      <c r="E25" s="18"/>
    </row>
    <row r="26" spans="2:7">
      <c r="B26" s="14">
        <v>2003</v>
      </c>
      <c r="C26" s="14" t="s">
        <v>66</v>
      </c>
      <c r="E26" s="18">
        <v>225</v>
      </c>
      <c r="G26" s="22">
        <v>4070</v>
      </c>
    </row>
    <row r="27" spans="2:7">
      <c r="C27" s="14"/>
      <c r="E27" s="18"/>
    </row>
    <row r="28" spans="2:7">
      <c r="B28" s="14">
        <v>2004</v>
      </c>
      <c r="C28" s="14" t="s">
        <v>66</v>
      </c>
      <c r="E28" s="18">
        <v>1915</v>
      </c>
      <c r="G28" s="21">
        <v>15816.25</v>
      </c>
    </row>
    <row r="29" spans="2:7">
      <c r="C29" s="14"/>
      <c r="E29" s="18"/>
    </row>
    <row r="30" spans="2:7">
      <c r="B30" s="14">
        <v>2006</v>
      </c>
      <c r="C30" s="14" t="s">
        <v>66</v>
      </c>
      <c r="E30" s="18">
        <v>1740</v>
      </c>
      <c r="G30" s="21">
        <v>194926</v>
      </c>
    </row>
    <row r="31" spans="2:7">
      <c r="C31" s="14"/>
      <c r="E31" s="18"/>
    </row>
    <row r="32" spans="2:7">
      <c r="B32" s="14">
        <v>2007</v>
      </c>
      <c r="C32" s="14" t="s">
        <v>66</v>
      </c>
      <c r="E32" s="18">
        <v>1550</v>
      </c>
      <c r="G32" s="21">
        <v>31434</v>
      </c>
    </row>
    <row r="33" spans="1:7">
      <c r="C33" s="14"/>
      <c r="E33" s="18"/>
    </row>
    <row r="34" spans="1:7">
      <c r="B34" s="14">
        <v>2010</v>
      </c>
      <c r="C34" s="14" t="s">
        <v>66</v>
      </c>
      <c r="E34" s="18">
        <v>3040</v>
      </c>
      <c r="G34" s="21">
        <v>33293</v>
      </c>
    </row>
    <row r="35" spans="1:7">
      <c r="C35" s="14"/>
      <c r="E35" s="18"/>
    </row>
    <row r="36" spans="1:7">
      <c r="B36" s="14">
        <v>2011</v>
      </c>
      <c r="C36" s="14" t="s">
        <v>66</v>
      </c>
      <c r="E36" s="18">
        <v>2954</v>
      </c>
      <c r="G36" s="21">
        <v>149921</v>
      </c>
    </row>
    <row r="37" spans="1:7">
      <c r="C37" s="14"/>
      <c r="E37" s="18"/>
    </row>
    <row r="38" spans="1:7">
      <c r="B38" s="14">
        <v>2012</v>
      </c>
      <c r="C38" s="14" t="s">
        <v>66</v>
      </c>
      <c r="E38" s="18">
        <v>4970</v>
      </c>
      <c r="G38" s="21">
        <v>119218</v>
      </c>
    </row>
    <row r="40" spans="1:7">
      <c r="G40" s="20"/>
    </row>
    <row r="41" spans="1:7" ht="15.75" thickBot="1">
      <c r="A41" s="14" t="s">
        <v>67</v>
      </c>
      <c r="G41" s="23">
        <f>SUM(G12:G38)</f>
        <v>902142.95</v>
      </c>
    </row>
    <row r="42" spans="1:7" ht="15.75" thickTop="1"/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G10" sqref="G10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  <col min="9" max="9" width="10" bestFit="1" customWidth="1"/>
  </cols>
  <sheetData>
    <row r="1" spans="1:9">
      <c r="A1" s="126" t="s">
        <v>58</v>
      </c>
      <c r="B1" s="126"/>
      <c r="C1" s="126"/>
      <c r="D1" s="126"/>
      <c r="E1" s="126"/>
      <c r="F1" s="126"/>
      <c r="G1" s="126"/>
    </row>
    <row r="2" spans="1:9">
      <c r="A2" s="127" t="s">
        <v>59</v>
      </c>
      <c r="B2" s="127"/>
      <c r="C2" s="127"/>
      <c r="D2" s="127"/>
      <c r="E2" s="127"/>
      <c r="F2" s="127"/>
      <c r="G2" s="127"/>
    </row>
    <row r="3" spans="1:9">
      <c r="B3" s="14"/>
      <c r="G3" s="21"/>
    </row>
    <row r="4" spans="1:9">
      <c r="B4" s="14"/>
      <c r="G4" s="21"/>
    </row>
    <row r="5" spans="1:9">
      <c r="A5" s="127" t="s">
        <v>329</v>
      </c>
      <c r="B5" s="127"/>
      <c r="C5" s="127"/>
      <c r="D5" s="127"/>
      <c r="E5" s="127"/>
      <c r="F5" s="127"/>
      <c r="G5" s="127"/>
    </row>
    <row r="6" spans="1:9">
      <c r="A6" s="127" t="s">
        <v>314</v>
      </c>
      <c r="B6" s="127"/>
      <c r="C6" s="127"/>
      <c r="D6" s="127"/>
      <c r="E6" s="127"/>
      <c r="F6" s="127"/>
      <c r="G6" s="127"/>
    </row>
    <row r="7" spans="1:9">
      <c r="B7" s="14"/>
      <c r="G7" s="21"/>
    </row>
    <row r="8" spans="1:9">
      <c r="B8" s="14"/>
      <c r="G8" s="21"/>
    </row>
    <row r="9" spans="1:9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9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9">
      <c r="B11" s="14"/>
      <c r="G11" s="21"/>
    </row>
    <row r="12" spans="1:9">
      <c r="A12" s="14" t="s">
        <v>315</v>
      </c>
      <c r="B12" s="14">
        <v>1996</v>
      </c>
      <c r="C12" s="14" t="s">
        <v>66</v>
      </c>
      <c r="D12" s="14"/>
      <c r="E12" s="18">
        <v>6008</v>
      </c>
      <c r="G12" s="89">
        <v>142991</v>
      </c>
      <c r="I12" s="89"/>
    </row>
    <row r="13" spans="1:9">
      <c r="B13" s="14"/>
      <c r="C13" s="14"/>
      <c r="D13" s="14"/>
      <c r="E13" s="18"/>
      <c r="G13" s="25"/>
    </row>
    <row r="14" spans="1:9">
      <c r="B14" s="14">
        <v>2001</v>
      </c>
      <c r="C14" s="14" t="s">
        <v>66</v>
      </c>
      <c r="D14" s="14"/>
      <c r="E14" s="18">
        <v>11140</v>
      </c>
      <c r="G14" s="25">
        <v>252775.44</v>
      </c>
    </row>
    <row r="15" spans="1:9">
      <c r="B15" s="14"/>
      <c r="C15" s="14"/>
      <c r="D15" s="14"/>
      <c r="E15" s="18"/>
      <c r="G15" s="25"/>
    </row>
    <row r="16" spans="1:9">
      <c r="B16" s="14">
        <v>2003</v>
      </c>
      <c r="C16" s="14" t="s">
        <v>66</v>
      </c>
      <c r="D16" s="14"/>
      <c r="E16" s="18">
        <v>1000</v>
      </c>
      <c r="G16" s="25">
        <v>18090</v>
      </c>
    </row>
    <row r="17" spans="1:7">
      <c r="B17" s="14"/>
      <c r="C17" s="14"/>
      <c r="D17" s="14"/>
      <c r="E17" s="18"/>
      <c r="G17" s="25"/>
    </row>
    <row r="18" spans="1:7">
      <c r="B18" s="14">
        <v>2012</v>
      </c>
      <c r="C18" s="14" t="s">
        <v>66</v>
      </c>
      <c r="D18" s="14"/>
      <c r="E18" s="18">
        <v>2360</v>
      </c>
      <c r="G18" s="27">
        <v>283490</v>
      </c>
    </row>
    <row r="19" spans="1:7">
      <c r="G19" s="24"/>
    </row>
    <row r="20" spans="1:7">
      <c r="G20" s="24"/>
    </row>
    <row r="21" spans="1:7" ht="15.75" thickBot="1">
      <c r="A21" s="14" t="s">
        <v>68</v>
      </c>
      <c r="G21" s="28">
        <f>SUM(G12:G18)</f>
        <v>697346.44</v>
      </c>
    </row>
    <row r="22" spans="1:7" ht="15.75" thickTop="1">
      <c r="G22" s="24"/>
    </row>
    <row r="23" spans="1:7">
      <c r="G23" s="24"/>
    </row>
    <row r="24" spans="1:7">
      <c r="G24" s="24"/>
    </row>
    <row r="25" spans="1:7">
      <c r="G25" s="24"/>
    </row>
    <row r="35" spans="7:7">
      <c r="G35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9"/>
  <sheetViews>
    <sheetView topLeftCell="A2" workbookViewId="0">
      <selection activeCell="G9" sqref="G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87"/>
      <c r="G3" s="21"/>
    </row>
    <row r="4" spans="1:7">
      <c r="B4" s="87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316</v>
      </c>
      <c r="B6" s="127"/>
      <c r="C6" s="127"/>
      <c r="D6" s="127"/>
      <c r="E6" s="127"/>
      <c r="F6" s="127"/>
      <c r="G6" s="127"/>
    </row>
    <row r="7" spans="1:7">
      <c r="B7" s="87"/>
      <c r="G7" s="21"/>
    </row>
    <row r="8" spans="1:7">
      <c r="B8" s="87"/>
      <c r="G8" s="21"/>
    </row>
    <row r="9" spans="1:7">
      <c r="A9" s="87"/>
      <c r="B9" s="87" t="s">
        <v>60</v>
      </c>
      <c r="C9" s="87"/>
      <c r="D9" s="87"/>
      <c r="E9" s="87"/>
      <c r="F9" s="87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87"/>
      <c r="G11" s="21"/>
    </row>
    <row r="12" spans="1:7">
      <c r="A12" s="87" t="s">
        <v>301</v>
      </c>
      <c r="B12" s="87">
        <v>2005</v>
      </c>
      <c r="C12" s="87" t="s">
        <v>66</v>
      </c>
      <c r="D12" s="87"/>
      <c r="E12" s="18">
        <v>1750</v>
      </c>
      <c r="G12" s="100">
        <v>51462</v>
      </c>
    </row>
    <row r="13" spans="1:7">
      <c r="G13" s="24"/>
    </row>
    <row r="14" spans="1:7">
      <c r="G14" s="24"/>
    </row>
    <row r="15" spans="1:7" ht="15.75" thickBot="1">
      <c r="G15" s="28">
        <f>SUM(G12:G12)</f>
        <v>51462</v>
      </c>
    </row>
    <row r="16" spans="1:7" ht="15.75" thickTop="1">
      <c r="G16" s="24"/>
    </row>
    <row r="17" spans="1:7">
      <c r="G17" s="24"/>
    </row>
    <row r="18" spans="1:7">
      <c r="G18" s="24"/>
    </row>
    <row r="19" spans="1:7">
      <c r="G19" s="24"/>
    </row>
    <row r="25" spans="1:7">
      <c r="A25" s="87" t="s">
        <v>317</v>
      </c>
    </row>
    <row r="29" spans="1:7">
      <c r="G2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Normal="100" zoomScaleSheetLayoutView="100" workbookViewId="0">
      <selection activeCell="G7" sqref="G7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87"/>
      <c r="G3" s="21"/>
    </row>
    <row r="4" spans="1:7">
      <c r="B4" s="87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318</v>
      </c>
      <c r="B6" s="127"/>
      <c r="C6" s="127"/>
      <c r="D6" s="127"/>
      <c r="E6" s="127"/>
      <c r="F6" s="127"/>
      <c r="G6" s="127"/>
    </row>
    <row r="7" spans="1:7">
      <c r="B7" s="87"/>
      <c r="G7" s="21"/>
    </row>
    <row r="8" spans="1:7">
      <c r="B8" s="87"/>
      <c r="G8" s="21"/>
    </row>
    <row r="9" spans="1:7">
      <c r="A9" s="87"/>
      <c r="B9" s="87" t="s">
        <v>60</v>
      </c>
      <c r="C9" s="87"/>
      <c r="D9" s="87"/>
      <c r="E9" s="87"/>
      <c r="F9" s="87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87"/>
      <c r="G11" s="21"/>
    </row>
    <row r="12" spans="1:7">
      <c r="A12" s="87" t="s">
        <v>302</v>
      </c>
      <c r="B12" s="87">
        <v>1960</v>
      </c>
      <c r="C12" s="87" t="s">
        <v>66</v>
      </c>
      <c r="D12" s="87"/>
      <c r="E12" s="18">
        <v>1378</v>
      </c>
      <c r="G12" s="100">
        <v>17115</v>
      </c>
    </row>
    <row r="13" spans="1:7">
      <c r="G13" s="24"/>
    </row>
    <row r="14" spans="1:7">
      <c r="G14" s="24"/>
    </row>
    <row r="15" spans="1:7" ht="15.75" thickBot="1">
      <c r="G15" s="28">
        <f>SUM(G12:G12)</f>
        <v>17115</v>
      </c>
    </row>
    <row r="16" spans="1:7" ht="15.75" thickTop="1">
      <c r="G16" s="24"/>
    </row>
    <row r="17" spans="1:7">
      <c r="G17" s="24"/>
    </row>
    <row r="18" spans="1:7">
      <c r="G18" s="24"/>
    </row>
    <row r="19" spans="1:7">
      <c r="G19" s="24"/>
    </row>
    <row r="25" spans="1:7">
      <c r="A25" s="87" t="s">
        <v>321</v>
      </c>
    </row>
    <row r="29" spans="1:7">
      <c r="G2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topLeftCell="A2" zoomScaleNormal="100" zoomScaleSheetLayoutView="100" workbookViewId="0">
      <selection activeCell="K29" sqref="K2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87"/>
      <c r="G3" s="21"/>
    </row>
    <row r="4" spans="1:7">
      <c r="B4" s="87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319</v>
      </c>
      <c r="B6" s="127"/>
      <c r="C6" s="127"/>
      <c r="D6" s="127"/>
      <c r="E6" s="127"/>
      <c r="F6" s="127"/>
      <c r="G6" s="127"/>
    </row>
    <row r="7" spans="1:7">
      <c r="B7" s="87"/>
      <c r="G7" s="21"/>
    </row>
    <row r="8" spans="1:7">
      <c r="B8" s="87"/>
      <c r="G8" s="21"/>
    </row>
    <row r="9" spans="1:7">
      <c r="A9" s="87"/>
      <c r="B9" s="87" t="s">
        <v>60</v>
      </c>
      <c r="C9" s="87"/>
      <c r="D9" s="87"/>
      <c r="E9" s="87"/>
      <c r="F9" s="87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87"/>
      <c r="G11" s="21"/>
    </row>
    <row r="12" spans="1:7">
      <c r="A12" s="87" t="s">
        <v>320</v>
      </c>
      <c r="B12" s="87">
        <v>1960</v>
      </c>
      <c r="C12" s="87" t="s">
        <v>66</v>
      </c>
      <c r="D12" s="87"/>
      <c r="E12" s="18">
        <v>16956</v>
      </c>
      <c r="F12" s="7"/>
      <c r="G12" s="90">
        <v>210590</v>
      </c>
    </row>
    <row r="13" spans="1:7">
      <c r="G13" s="24"/>
    </row>
    <row r="14" spans="1:7">
      <c r="G14" s="24"/>
    </row>
    <row r="15" spans="1:7" ht="15.75" thickBot="1">
      <c r="A15" s="87" t="s">
        <v>322</v>
      </c>
      <c r="G15" s="28">
        <f>SUM(G12:G12)</f>
        <v>210590</v>
      </c>
    </row>
    <row r="16" spans="1:7" ht="15.75" thickTop="1">
      <c r="G16" s="24"/>
    </row>
    <row r="17" spans="7:7">
      <c r="G17" s="24"/>
    </row>
    <row r="18" spans="7:7">
      <c r="G18" s="24"/>
    </row>
    <row r="19" spans="7:7">
      <c r="G19" s="24"/>
    </row>
    <row r="29" spans="7:7">
      <c r="G2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69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14</v>
      </c>
      <c r="B12" s="14">
        <v>1996</v>
      </c>
      <c r="C12" s="14" t="s">
        <v>70</v>
      </c>
      <c r="D12" s="14"/>
      <c r="E12" s="26">
        <v>5</v>
      </c>
      <c r="F12" s="7"/>
      <c r="G12" s="19">
        <v>1300</v>
      </c>
    </row>
    <row r="13" spans="1:7">
      <c r="B13" s="14"/>
      <c r="C13" s="14"/>
      <c r="D13" s="14"/>
      <c r="E13" s="26"/>
      <c r="G13" s="24"/>
    </row>
    <row r="14" spans="1:7">
      <c r="B14" s="14">
        <v>2001</v>
      </c>
      <c r="C14" s="14" t="s">
        <v>70</v>
      </c>
      <c r="D14" s="14"/>
      <c r="E14" s="26">
        <v>3</v>
      </c>
      <c r="G14" s="25">
        <v>8229</v>
      </c>
    </row>
    <row r="15" spans="1:7">
      <c r="B15" s="14"/>
      <c r="C15" s="14"/>
      <c r="D15" s="14"/>
      <c r="E15" s="26"/>
      <c r="G15" s="25"/>
    </row>
    <row r="16" spans="1:7">
      <c r="B16" s="14">
        <v>2006</v>
      </c>
      <c r="C16" s="14" t="s">
        <v>70</v>
      </c>
      <c r="D16" s="14"/>
      <c r="E16" s="26">
        <v>2</v>
      </c>
      <c r="G16" s="25">
        <v>16500</v>
      </c>
    </row>
    <row r="17" spans="1:7">
      <c r="B17" s="14"/>
      <c r="C17" s="14"/>
      <c r="D17" s="14"/>
      <c r="E17" s="26"/>
      <c r="G17" s="25"/>
    </row>
    <row r="18" spans="1:7">
      <c r="B18" s="14">
        <v>2010</v>
      </c>
      <c r="C18" s="14" t="s">
        <v>70</v>
      </c>
      <c r="D18" s="14"/>
      <c r="E18" s="26">
        <v>1</v>
      </c>
      <c r="G18" s="25">
        <v>5425</v>
      </c>
    </row>
    <row r="19" spans="1:7">
      <c r="B19" s="14"/>
      <c r="C19" s="14"/>
      <c r="D19" s="14"/>
      <c r="E19" s="26"/>
      <c r="G19" s="25"/>
    </row>
    <row r="20" spans="1:7">
      <c r="B20" s="14">
        <v>2011</v>
      </c>
      <c r="C20" s="14" t="s">
        <v>70</v>
      </c>
      <c r="D20" s="14"/>
      <c r="E20" s="26">
        <v>3</v>
      </c>
      <c r="G20" s="25">
        <v>14325</v>
      </c>
    </row>
    <row r="21" spans="1:7">
      <c r="B21" s="14"/>
      <c r="C21" s="14"/>
      <c r="D21" s="14"/>
      <c r="E21" s="26"/>
      <c r="G21" s="25"/>
    </row>
    <row r="22" spans="1:7">
      <c r="B22" s="14">
        <v>2012</v>
      </c>
      <c r="C22" s="14" t="s">
        <v>70</v>
      </c>
      <c r="D22" s="14"/>
      <c r="E22" s="26">
        <v>2</v>
      </c>
      <c r="G22" s="27">
        <v>5121</v>
      </c>
    </row>
    <row r="23" spans="1:7">
      <c r="E23" s="12"/>
      <c r="G23" s="24"/>
    </row>
    <row r="24" spans="1:7">
      <c r="G24" s="24"/>
    </row>
    <row r="25" spans="1:7" ht="15.75" thickBot="1">
      <c r="A25" s="14" t="s">
        <v>71</v>
      </c>
      <c r="G25" s="28">
        <f>SUM(G12:G22)</f>
        <v>50900</v>
      </c>
    </row>
    <row r="26" spans="1:7" ht="15.75" thickTop="1">
      <c r="G26" s="24"/>
    </row>
    <row r="27" spans="1:7">
      <c r="G27" s="24"/>
    </row>
    <row r="28" spans="1:7">
      <c r="G28" s="24"/>
    </row>
    <row r="29" spans="1:7">
      <c r="G29" s="24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72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15</v>
      </c>
      <c r="B12" s="14">
        <v>1996</v>
      </c>
      <c r="C12" s="14" t="s">
        <v>70</v>
      </c>
      <c r="D12" s="14"/>
      <c r="E12" s="26">
        <v>4</v>
      </c>
      <c r="F12" s="7"/>
      <c r="G12" s="19">
        <v>1600</v>
      </c>
    </row>
    <row r="13" spans="1:7">
      <c r="B13" s="14"/>
      <c r="C13" s="14"/>
      <c r="D13" s="14"/>
      <c r="E13" s="18"/>
      <c r="G13" s="24"/>
    </row>
    <row r="14" spans="1:7">
      <c r="B14" s="14">
        <v>2006</v>
      </c>
      <c r="C14" s="14" t="s">
        <v>70</v>
      </c>
      <c r="D14" s="14"/>
      <c r="E14" s="18">
        <v>12</v>
      </c>
      <c r="G14" s="25">
        <v>29231</v>
      </c>
    </row>
    <row r="15" spans="1:7">
      <c r="B15" s="14"/>
      <c r="C15" s="14"/>
      <c r="D15" s="14"/>
      <c r="E15" s="18"/>
      <c r="G15" s="25"/>
    </row>
    <row r="16" spans="1:7">
      <c r="B16" s="14">
        <v>2011</v>
      </c>
      <c r="C16" s="14" t="s">
        <v>70</v>
      </c>
      <c r="D16" s="14"/>
      <c r="E16" s="18">
        <v>2</v>
      </c>
      <c r="G16" s="27">
        <v>8900</v>
      </c>
    </row>
    <row r="17" spans="1:7">
      <c r="G17" s="25"/>
    </row>
    <row r="18" spans="1:7">
      <c r="G18" s="25"/>
    </row>
    <row r="19" spans="1:7" ht="15.75" thickBot="1">
      <c r="A19" s="14" t="s">
        <v>73</v>
      </c>
      <c r="G19" s="28">
        <f>SUM(G12:G16)</f>
        <v>39731</v>
      </c>
    </row>
    <row r="20" spans="1:7" ht="15.75" thickTop="1">
      <c r="G20" s="25"/>
    </row>
    <row r="21" spans="1:7">
      <c r="G21" s="25"/>
    </row>
    <row r="22" spans="1:7">
      <c r="G22" s="25"/>
    </row>
    <row r="23" spans="1:7">
      <c r="G23" s="24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C13" sqref="C13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74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16</v>
      </c>
      <c r="B12" s="14">
        <v>1996</v>
      </c>
      <c r="C12" s="14" t="s">
        <v>70</v>
      </c>
      <c r="D12" s="14"/>
      <c r="E12" s="18">
        <v>1</v>
      </c>
      <c r="F12" s="7"/>
      <c r="G12" s="19">
        <v>51962</v>
      </c>
    </row>
    <row r="13" spans="1:7">
      <c r="B13" s="14"/>
      <c r="C13" s="14"/>
      <c r="D13" s="14"/>
      <c r="E13" s="18"/>
      <c r="G13" s="24"/>
    </row>
    <row r="14" spans="1:7">
      <c r="B14" s="14">
        <v>2011</v>
      </c>
      <c r="C14" s="14" t="s">
        <v>70</v>
      </c>
      <c r="D14" s="14"/>
      <c r="E14" s="18">
        <v>2</v>
      </c>
      <c r="G14" s="27">
        <v>21700</v>
      </c>
    </row>
    <row r="15" spans="1:7">
      <c r="G15" s="25"/>
    </row>
    <row r="16" spans="1:7">
      <c r="G16" s="25"/>
    </row>
    <row r="17" spans="1:7" ht="15.75" thickBot="1">
      <c r="A17" s="14" t="s">
        <v>75</v>
      </c>
      <c r="G17" s="28">
        <f>SUM(G12:G14)</f>
        <v>73662</v>
      </c>
    </row>
    <row r="18" spans="1:7" ht="15.75" thickTop="1">
      <c r="G18" s="25"/>
    </row>
    <row r="19" spans="1:7">
      <c r="G19" s="25"/>
    </row>
    <row r="20" spans="1:7">
      <c r="G20" s="25"/>
    </row>
    <row r="21" spans="1:7">
      <c r="G21" s="25"/>
    </row>
    <row r="22" spans="1:7">
      <c r="G22" s="25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E10" sqref="E10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76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17</v>
      </c>
      <c r="B12" s="14">
        <v>2006</v>
      </c>
      <c r="C12" s="14" t="s">
        <v>70</v>
      </c>
      <c r="D12" s="14"/>
      <c r="E12" s="18">
        <v>16</v>
      </c>
      <c r="G12" s="30">
        <v>67152</v>
      </c>
    </row>
    <row r="13" spans="1:7">
      <c r="G13" s="24"/>
    </row>
    <row r="14" spans="1:7">
      <c r="G14" s="25"/>
    </row>
    <row r="15" spans="1:7" ht="15.75" thickBot="1">
      <c r="A15" s="14" t="s">
        <v>77</v>
      </c>
      <c r="G15" s="28">
        <f>SUM(G12:G12)</f>
        <v>67152</v>
      </c>
    </row>
    <row r="16" spans="1:7" ht="15.75" thickTop="1">
      <c r="G16" s="25"/>
    </row>
    <row r="17" spans="7:7">
      <c r="G17" s="25"/>
    </row>
    <row r="18" spans="7:7">
      <c r="G18" s="25"/>
    </row>
    <row r="19" spans="7:7">
      <c r="G19" s="25"/>
    </row>
    <row r="20" spans="7:7">
      <c r="G20" s="25"/>
    </row>
    <row r="21" spans="7:7">
      <c r="G21" s="25"/>
    </row>
    <row r="22" spans="7:7">
      <c r="G22" s="25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G15" sqref="G15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0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78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24</v>
      </c>
      <c r="B12" s="14">
        <v>2012</v>
      </c>
      <c r="C12" s="14" t="s">
        <v>70</v>
      </c>
      <c r="D12" s="14"/>
      <c r="E12" s="18">
        <v>1</v>
      </c>
      <c r="G12" s="30">
        <v>3374</v>
      </c>
    </row>
    <row r="13" spans="1:7">
      <c r="G13" s="24"/>
    </row>
    <row r="14" spans="1:7">
      <c r="G14" s="25"/>
    </row>
    <row r="15" spans="1:7" ht="15.75" thickBot="1">
      <c r="A15" s="14" t="s">
        <v>79</v>
      </c>
      <c r="G15" s="28">
        <f>SUM(G12:G12)</f>
        <v>3374</v>
      </c>
    </row>
    <row r="16" spans="1:7" ht="15.75" thickTop="1">
      <c r="G16" s="25"/>
    </row>
    <row r="17" spans="7:7">
      <c r="G17" s="25"/>
    </row>
    <row r="18" spans="7:7">
      <c r="G18" s="25"/>
    </row>
    <row r="19" spans="7:7">
      <c r="G19" s="25"/>
    </row>
    <row r="20" spans="7:7">
      <c r="G20" s="25"/>
    </row>
    <row r="21" spans="7:7">
      <c r="G21" s="25"/>
    </row>
    <row r="22" spans="7:7">
      <c r="G22" s="25"/>
    </row>
    <row r="23" spans="7:7">
      <c r="G23" s="25"/>
    </row>
    <row r="24" spans="7:7">
      <c r="G24" s="25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71"/>
  <sheetViews>
    <sheetView view="pageBreakPreview" topLeftCell="A46" zoomScaleNormal="100" zoomScaleSheetLayoutView="100" workbookViewId="0">
      <selection activeCell="B73" sqref="B73"/>
    </sheetView>
  </sheetViews>
  <sheetFormatPr defaultRowHeight="15"/>
  <cols>
    <col min="2" max="2" width="45.28515625" bestFit="1" customWidth="1"/>
    <col min="3" max="3" width="16" customWidth="1"/>
    <col min="4" max="4" width="14.42578125" style="1" customWidth="1"/>
    <col min="5" max="5" width="19.42578125" style="4" customWidth="1"/>
    <col min="6" max="6" width="16.28515625" style="4" customWidth="1"/>
  </cols>
  <sheetData>
    <row r="1" spans="1:6">
      <c r="A1" s="126" t="s">
        <v>58</v>
      </c>
      <c r="B1" s="126"/>
      <c r="C1" s="126"/>
      <c r="D1" s="126"/>
      <c r="E1" s="126"/>
      <c r="F1" s="126"/>
    </row>
    <row r="2" spans="1:6">
      <c r="A2" s="127" t="s">
        <v>59</v>
      </c>
      <c r="B2" s="127"/>
      <c r="C2" s="127"/>
      <c r="D2" s="127"/>
      <c r="E2" s="127"/>
      <c r="F2" s="127"/>
    </row>
    <row r="3" spans="1:6">
      <c r="A3" s="1"/>
      <c r="B3" s="1"/>
      <c r="C3" s="1"/>
      <c r="E3" s="1"/>
      <c r="F3" s="1"/>
    </row>
    <row r="4" spans="1:6" ht="17.25">
      <c r="A4" s="127" t="s">
        <v>339</v>
      </c>
      <c r="B4" s="127"/>
      <c r="C4" s="127"/>
      <c r="D4" s="127"/>
      <c r="E4" s="127"/>
      <c r="F4" s="127"/>
    </row>
    <row r="5" spans="1:6">
      <c r="A5" s="127" t="s">
        <v>329</v>
      </c>
      <c r="B5" s="127"/>
      <c r="C5" s="127"/>
      <c r="D5" s="127"/>
      <c r="E5" s="127"/>
      <c r="F5" s="127"/>
    </row>
    <row r="7" spans="1:6">
      <c r="A7" s="1"/>
      <c r="B7" s="1"/>
      <c r="C7" s="1"/>
      <c r="F7" s="8" t="s">
        <v>33</v>
      </c>
    </row>
    <row r="8" spans="1:6">
      <c r="A8" s="1"/>
      <c r="B8" s="1"/>
      <c r="C8" s="1"/>
      <c r="E8" s="8" t="s">
        <v>31</v>
      </c>
      <c r="F8" s="8" t="s">
        <v>1</v>
      </c>
    </row>
    <row r="9" spans="1:6" s="7" customFormat="1">
      <c r="A9" s="1" t="s">
        <v>0</v>
      </c>
      <c r="C9" s="1" t="s">
        <v>1</v>
      </c>
      <c r="D9" s="1" t="s">
        <v>30</v>
      </c>
      <c r="E9" s="8" t="s">
        <v>32</v>
      </c>
      <c r="F9" s="8" t="s">
        <v>34</v>
      </c>
    </row>
    <row r="10" spans="1:6">
      <c r="A10" s="2" t="s">
        <v>48</v>
      </c>
      <c r="B10" s="2" t="s">
        <v>47</v>
      </c>
      <c r="C10" s="2" t="s">
        <v>44</v>
      </c>
      <c r="D10" s="6" t="s">
        <v>45</v>
      </c>
      <c r="E10" s="9" t="s">
        <v>46</v>
      </c>
      <c r="F10" s="10" t="s">
        <v>331</v>
      </c>
    </row>
    <row r="12" spans="1:6">
      <c r="B12" s="2" t="s">
        <v>2</v>
      </c>
    </row>
    <row r="13" spans="1:6">
      <c r="A13" s="3"/>
    </row>
    <row r="14" spans="1:6">
      <c r="A14" s="11">
        <v>353.1</v>
      </c>
      <c r="B14" s="12" t="s">
        <v>3</v>
      </c>
      <c r="C14" s="95">
        <f>OC!C13</f>
        <v>919506</v>
      </c>
      <c r="E14" s="24"/>
      <c r="F14" s="89">
        <f>+C14</f>
        <v>919506</v>
      </c>
    </row>
    <row r="15" spans="1:6">
      <c r="A15" s="11">
        <v>353.4</v>
      </c>
      <c r="B15" s="12" t="s">
        <v>4</v>
      </c>
      <c r="C15" s="85">
        <f>OC!C14</f>
        <v>5043671</v>
      </c>
      <c r="E15" s="24"/>
      <c r="F15" s="36">
        <f>+C15</f>
        <v>5043671</v>
      </c>
    </row>
    <row r="16" spans="1:6">
      <c r="A16" s="3"/>
      <c r="C16" s="24"/>
      <c r="E16" s="24"/>
      <c r="F16" s="24"/>
    </row>
    <row r="17" spans="1:6" ht="15.75" thickBot="1">
      <c r="A17" s="3"/>
      <c r="B17" t="s">
        <v>5</v>
      </c>
      <c r="C17" s="97">
        <f>SUM(C14:C15)</f>
        <v>5963177</v>
      </c>
      <c r="E17" s="24"/>
      <c r="F17" s="96">
        <f>SUM(F14:F15)</f>
        <v>5963177</v>
      </c>
    </row>
    <row r="18" spans="1:6" ht="15.75" thickTop="1">
      <c r="A18" s="3"/>
      <c r="C18" s="24"/>
      <c r="E18" s="24"/>
      <c r="F18" s="24"/>
    </row>
    <row r="19" spans="1:6">
      <c r="A19" s="3"/>
      <c r="B19" s="2" t="s">
        <v>6</v>
      </c>
      <c r="C19" s="24"/>
      <c r="E19" s="24"/>
      <c r="F19" s="24"/>
    </row>
    <row r="20" spans="1:6">
      <c r="A20" s="3"/>
      <c r="C20" s="24"/>
      <c r="E20" s="24"/>
      <c r="F20" s="24"/>
    </row>
    <row r="21" spans="1:6">
      <c r="A21" s="3"/>
      <c r="B21" s="1" t="s">
        <v>7</v>
      </c>
      <c r="C21" s="24"/>
      <c r="E21" s="24"/>
      <c r="F21" s="24"/>
    </row>
    <row r="22" spans="1:6">
      <c r="A22" s="3">
        <v>354.1</v>
      </c>
      <c r="B22" t="s">
        <v>8</v>
      </c>
      <c r="C22" s="21">
        <f>OC!C21</f>
        <v>1975240.5927200001</v>
      </c>
      <c r="D22" s="1" t="s">
        <v>35</v>
      </c>
      <c r="E22" s="21">
        <v>800848</v>
      </c>
      <c r="F22" s="21">
        <f>+C22-E22</f>
        <v>1174392.5927200001</v>
      </c>
    </row>
    <row r="23" spans="1:6">
      <c r="A23" s="3">
        <v>354.2</v>
      </c>
      <c r="B23" t="s">
        <v>9</v>
      </c>
      <c r="C23" s="21">
        <f>OC!C22</f>
        <v>8190011.21</v>
      </c>
      <c r="D23" s="1" t="s">
        <v>35</v>
      </c>
      <c r="E23" s="21">
        <v>3858427</v>
      </c>
      <c r="F23" s="21">
        <f t="shared" ref="F23:F24" si="0">+C23-E23</f>
        <v>4331584.21</v>
      </c>
    </row>
    <row r="24" spans="1:6">
      <c r="A24" s="3">
        <v>354.3</v>
      </c>
      <c r="B24" t="s">
        <v>10</v>
      </c>
      <c r="C24" s="98">
        <f>OC!C23</f>
        <v>285200</v>
      </c>
      <c r="D24" s="1" t="s">
        <v>36</v>
      </c>
      <c r="E24" s="98">
        <v>227852</v>
      </c>
      <c r="F24" s="98">
        <f t="shared" si="0"/>
        <v>57348</v>
      </c>
    </row>
    <row r="25" spans="1:6">
      <c r="A25" s="3"/>
      <c r="C25" s="24"/>
      <c r="E25" s="24"/>
      <c r="F25" s="24"/>
    </row>
    <row r="26" spans="1:6">
      <c r="A26" s="3"/>
      <c r="B26" t="s">
        <v>11</v>
      </c>
      <c r="C26" s="89">
        <f>SUM(C22:C24)</f>
        <v>10450451.802719999</v>
      </c>
      <c r="E26" s="89">
        <f t="shared" ref="E26:F26" si="1">SUM(E22:E24)</f>
        <v>4887127</v>
      </c>
      <c r="F26" s="89">
        <f t="shared" si="1"/>
        <v>5563324.80272</v>
      </c>
    </row>
    <row r="27" spans="1:6">
      <c r="A27" s="3"/>
      <c r="C27" s="24"/>
      <c r="E27" s="24"/>
      <c r="F27" s="24"/>
    </row>
    <row r="28" spans="1:6">
      <c r="A28" s="3">
        <v>355</v>
      </c>
      <c r="B28" t="s">
        <v>12</v>
      </c>
      <c r="C28" s="21">
        <f>OC!C27</f>
        <v>224878</v>
      </c>
      <c r="D28" s="1" t="s">
        <v>37</v>
      </c>
      <c r="E28" s="21">
        <v>65495</v>
      </c>
      <c r="F28" s="21">
        <f>+C28-E28</f>
        <v>159383</v>
      </c>
    </row>
    <row r="29" spans="1:6">
      <c r="A29" s="3"/>
      <c r="C29" s="24"/>
      <c r="E29" s="24"/>
      <c r="F29" s="24"/>
    </row>
    <row r="30" spans="1:6">
      <c r="A30" s="3"/>
      <c r="B30" s="1" t="s">
        <v>13</v>
      </c>
      <c r="C30" s="24"/>
      <c r="E30" s="24"/>
      <c r="F30" s="24"/>
    </row>
    <row r="31" spans="1:6">
      <c r="A31" s="3">
        <v>360.11</v>
      </c>
      <c r="B31" t="s">
        <v>299</v>
      </c>
      <c r="C31" s="21">
        <f>OC!C30</f>
        <v>902142.95</v>
      </c>
      <c r="D31" s="1" t="s">
        <v>38</v>
      </c>
      <c r="E31" s="21">
        <v>199611</v>
      </c>
      <c r="F31" s="21">
        <f t="shared" ref="F31:F40" si="2">+C31-E31</f>
        <v>702531.95</v>
      </c>
    </row>
    <row r="32" spans="1:6">
      <c r="A32" s="5">
        <v>360.12</v>
      </c>
      <c r="B32" t="s">
        <v>300</v>
      </c>
      <c r="C32" s="21">
        <f>OC!C31</f>
        <v>697346.44</v>
      </c>
      <c r="D32" s="1" t="s">
        <v>39</v>
      </c>
      <c r="E32" s="21">
        <v>119005</v>
      </c>
      <c r="F32" s="21">
        <f t="shared" si="2"/>
        <v>578341.43999999994</v>
      </c>
    </row>
    <row r="33" spans="1:6">
      <c r="A33" s="5">
        <v>360.13</v>
      </c>
      <c r="B33" t="s">
        <v>301</v>
      </c>
      <c r="C33" s="21">
        <f>OC!C32</f>
        <v>51462</v>
      </c>
      <c r="D33" s="87" t="s">
        <v>304</v>
      </c>
      <c r="E33" s="21">
        <v>7872</v>
      </c>
      <c r="F33" s="21">
        <f t="shared" si="2"/>
        <v>43590</v>
      </c>
    </row>
    <row r="34" spans="1:6">
      <c r="A34" s="5">
        <v>360.21</v>
      </c>
      <c r="B34" t="s">
        <v>302</v>
      </c>
      <c r="C34" s="21">
        <f>OC!C33</f>
        <v>17115</v>
      </c>
      <c r="D34" s="87" t="s">
        <v>42</v>
      </c>
      <c r="E34" s="21">
        <v>11129</v>
      </c>
      <c r="F34" s="21">
        <f t="shared" si="2"/>
        <v>5986</v>
      </c>
    </row>
    <row r="35" spans="1:6">
      <c r="A35" s="5">
        <v>360.22</v>
      </c>
      <c r="B35" t="s">
        <v>303</v>
      </c>
      <c r="C35" s="21">
        <f>OC!C34</f>
        <v>210590</v>
      </c>
      <c r="D35" s="87" t="s">
        <v>42</v>
      </c>
      <c r="E35" s="21">
        <v>136931</v>
      </c>
      <c r="F35" s="21">
        <f t="shared" si="2"/>
        <v>73659</v>
      </c>
    </row>
    <row r="36" spans="1:6">
      <c r="A36" s="3">
        <v>360.31</v>
      </c>
      <c r="B36" t="s">
        <v>14</v>
      </c>
      <c r="C36" s="21">
        <f>OC!C35</f>
        <v>50900</v>
      </c>
      <c r="D36" s="1" t="s">
        <v>40</v>
      </c>
      <c r="E36" s="21">
        <v>11971</v>
      </c>
      <c r="F36" s="21">
        <f t="shared" si="2"/>
        <v>38929</v>
      </c>
    </row>
    <row r="37" spans="1:6">
      <c r="A37" s="3">
        <v>360.41</v>
      </c>
      <c r="B37" t="s">
        <v>15</v>
      </c>
      <c r="C37" s="21">
        <f>OC!C36</f>
        <v>39731</v>
      </c>
      <c r="D37" s="1" t="s">
        <v>40</v>
      </c>
      <c r="E37" s="21">
        <v>10079</v>
      </c>
      <c r="F37" s="21">
        <f t="shared" si="2"/>
        <v>29652</v>
      </c>
    </row>
    <row r="38" spans="1:6">
      <c r="A38" s="3">
        <v>360.51</v>
      </c>
      <c r="B38" t="s">
        <v>16</v>
      </c>
      <c r="C38" s="21">
        <f>OC!C37</f>
        <v>73662</v>
      </c>
      <c r="D38" s="1" t="s">
        <v>39</v>
      </c>
      <c r="E38" s="21">
        <v>16918</v>
      </c>
      <c r="F38" s="21">
        <f t="shared" si="2"/>
        <v>56744</v>
      </c>
    </row>
    <row r="39" spans="1:6">
      <c r="A39" s="3">
        <v>360.61</v>
      </c>
      <c r="B39" t="s">
        <v>17</v>
      </c>
      <c r="C39" s="21">
        <f>OC!C38</f>
        <v>67152</v>
      </c>
      <c r="D39" s="1" t="s">
        <v>40</v>
      </c>
      <c r="E39" s="21">
        <v>18396</v>
      </c>
      <c r="F39" s="21">
        <f t="shared" si="2"/>
        <v>48756</v>
      </c>
    </row>
    <row r="40" spans="1:6">
      <c r="A40" s="3">
        <v>360.71</v>
      </c>
      <c r="B40" t="s">
        <v>24</v>
      </c>
      <c r="C40" s="98">
        <f>OC!C39</f>
        <v>3374</v>
      </c>
      <c r="D40" s="1" t="s">
        <v>41</v>
      </c>
      <c r="E40" s="98">
        <v>294</v>
      </c>
      <c r="F40" s="98">
        <f t="shared" si="2"/>
        <v>3080</v>
      </c>
    </row>
    <row r="41" spans="1:6">
      <c r="A41" s="3"/>
      <c r="C41" s="24"/>
      <c r="E41" s="24"/>
      <c r="F41" s="24"/>
    </row>
    <row r="42" spans="1:6">
      <c r="A42" s="3"/>
      <c r="B42" t="s">
        <v>18</v>
      </c>
      <c r="C42" s="89">
        <f>SUM(C31:C40)</f>
        <v>2113475.3899999997</v>
      </c>
      <c r="E42" s="89">
        <f>SUM(E31:E40)</f>
        <v>532206</v>
      </c>
      <c r="F42" s="89">
        <f>SUM(F31:F40)</f>
        <v>1581269.39</v>
      </c>
    </row>
    <row r="43" spans="1:6">
      <c r="A43" s="3"/>
      <c r="C43" s="24"/>
      <c r="E43" s="24"/>
      <c r="F43" s="24"/>
    </row>
    <row r="44" spans="1:6">
      <c r="A44" s="3"/>
      <c r="B44" s="1" t="s">
        <v>19</v>
      </c>
      <c r="C44" s="24"/>
      <c r="E44" s="24"/>
      <c r="F44" s="24"/>
    </row>
    <row r="45" spans="1:6">
      <c r="A45" s="3">
        <v>361.12</v>
      </c>
      <c r="B45" t="s">
        <v>20</v>
      </c>
      <c r="C45" s="24">
        <f>OC!C44</f>
        <v>2890048.07</v>
      </c>
      <c r="D45" s="1" t="s">
        <v>39</v>
      </c>
      <c r="E45" s="24">
        <v>783455</v>
      </c>
      <c r="F45" s="24">
        <f t="shared" ref="F45:F52" si="3">+C45-E45</f>
        <v>2106593.0699999998</v>
      </c>
    </row>
    <row r="46" spans="1:6">
      <c r="A46" s="3">
        <v>361.13</v>
      </c>
      <c r="B46" t="s">
        <v>21</v>
      </c>
      <c r="C46" s="24">
        <f>OC!C45</f>
        <v>1510171.67</v>
      </c>
      <c r="D46" s="1" t="s">
        <v>39</v>
      </c>
      <c r="E46" s="24">
        <v>527683</v>
      </c>
      <c r="F46" s="24">
        <f t="shared" si="3"/>
        <v>982488.66999999993</v>
      </c>
    </row>
    <row r="47" spans="1:6">
      <c r="A47" s="3">
        <v>361.21</v>
      </c>
      <c r="B47" t="s">
        <v>22</v>
      </c>
      <c r="C47" s="24">
        <f>OC!C46</f>
        <v>15966</v>
      </c>
      <c r="D47" s="1" t="s">
        <v>42</v>
      </c>
      <c r="E47" s="24">
        <v>8826</v>
      </c>
      <c r="F47" s="24">
        <f t="shared" si="3"/>
        <v>7140</v>
      </c>
    </row>
    <row r="48" spans="1:6">
      <c r="A48" s="3">
        <v>361.22</v>
      </c>
      <c r="B48" t="s">
        <v>23</v>
      </c>
      <c r="C48" s="24">
        <f>OC!C47</f>
        <v>434214.66</v>
      </c>
      <c r="D48" s="1" t="s">
        <v>42</v>
      </c>
      <c r="E48" s="24">
        <v>240041</v>
      </c>
      <c r="F48" s="24">
        <f t="shared" si="3"/>
        <v>194173.65999999997</v>
      </c>
    </row>
    <row r="49" spans="1:6">
      <c r="A49" s="3">
        <v>361.23</v>
      </c>
      <c r="B49" t="s">
        <v>49</v>
      </c>
      <c r="C49" s="24">
        <f>OC!C48</f>
        <v>273682</v>
      </c>
      <c r="D49" s="1" t="s">
        <v>42</v>
      </c>
      <c r="E49" s="24">
        <v>100313</v>
      </c>
      <c r="F49" s="24">
        <f t="shared" si="3"/>
        <v>173369</v>
      </c>
    </row>
    <row r="50" spans="1:6">
      <c r="A50" s="3">
        <v>361.51</v>
      </c>
      <c r="B50" t="s">
        <v>16</v>
      </c>
      <c r="C50" s="24">
        <f>OC!C49</f>
        <v>39269.86</v>
      </c>
      <c r="D50" s="1" t="s">
        <v>40</v>
      </c>
      <c r="E50" s="24">
        <v>23260</v>
      </c>
      <c r="F50" s="24">
        <f t="shared" si="3"/>
        <v>16009.86</v>
      </c>
    </row>
    <row r="51" spans="1:6">
      <c r="A51" s="3">
        <v>361.61</v>
      </c>
      <c r="B51" t="s">
        <v>17</v>
      </c>
      <c r="C51" s="24">
        <f>OC!C50</f>
        <v>10600</v>
      </c>
      <c r="D51" s="1" t="s">
        <v>40</v>
      </c>
      <c r="E51" s="24">
        <v>3582</v>
      </c>
      <c r="F51" s="24">
        <f t="shared" si="3"/>
        <v>7018</v>
      </c>
    </row>
    <row r="52" spans="1:6">
      <c r="A52" s="3">
        <v>361.71</v>
      </c>
      <c r="B52" t="s">
        <v>24</v>
      </c>
      <c r="C52" s="36">
        <f>OC!C51</f>
        <v>1290564.5799999998</v>
      </c>
      <c r="D52" s="1" t="s">
        <v>41</v>
      </c>
      <c r="E52" s="36">
        <v>556090</v>
      </c>
      <c r="F52" s="36">
        <f t="shared" si="3"/>
        <v>734474.57999999984</v>
      </c>
    </row>
    <row r="53" spans="1:6">
      <c r="A53" s="3"/>
      <c r="C53" s="24"/>
      <c r="E53" s="24"/>
      <c r="F53" s="24"/>
    </row>
    <row r="54" spans="1:6">
      <c r="A54" s="3"/>
      <c r="B54" t="s">
        <v>25</v>
      </c>
      <c r="C54" s="89">
        <f>SUM(C45:C52)</f>
        <v>6464516.8400000008</v>
      </c>
      <c r="D54" s="99"/>
      <c r="E54" s="89">
        <f>SUM(E45:E52)</f>
        <v>2243250</v>
      </c>
      <c r="F54" s="89">
        <f>SUM(F45:F52)</f>
        <v>4221266.84</v>
      </c>
    </row>
    <row r="55" spans="1:6">
      <c r="A55" s="3"/>
      <c r="C55" s="24"/>
      <c r="E55" s="24"/>
      <c r="F55" s="24"/>
    </row>
    <row r="56" spans="1:6" s="12" customFormat="1">
      <c r="A56" s="11">
        <v>363</v>
      </c>
      <c r="B56" s="12" t="s">
        <v>26</v>
      </c>
      <c r="C56" s="22">
        <f>OC!C55</f>
        <v>1180945.02</v>
      </c>
      <c r="D56" s="35" t="s">
        <v>38</v>
      </c>
      <c r="E56" s="22">
        <v>439122</v>
      </c>
      <c r="F56" s="22">
        <f t="shared" ref="F56" si="4">+C56-E56</f>
        <v>741823.02</v>
      </c>
    </row>
    <row r="57" spans="1:6">
      <c r="A57" s="3"/>
      <c r="C57" s="21"/>
      <c r="E57" s="21"/>
      <c r="F57" s="21"/>
    </row>
    <row r="58" spans="1:6">
      <c r="A58" s="3">
        <v>364</v>
      </c>
      <c r="B58" t="s">
        <v>50</v>
      </c>
      <c r="C58" s="21">
        <f>OC!C57</f>
        <v>29216</v>
      </c>
      <c r="D58" s="1" t="s">
        <v>51</v>
      </c>
      <c r="E58" s="21">
        <v>6105</v>
      </c>
      <c r="F58" s="21">
        <f t="shared" ref="F58" si="5">+C58-E58</f>
        <v>23111</v>
      </c>
    </row>
    <row r="59" spans="1:6">
      <c r="A59" s="3"/>
      <c r="C59" s="21"/>
      <c r="E59" s="21"/>
      <c r="F59" s="21"/>
    </row>
    <row r="60" spans="1:6">
      <c r="A60" s="3">
        <v>371</v>
      </c>
      <c r="B60" t="s">
        <v>27</v>
      </c>
      <c r="C60" s="21">
        <f>OC!C59</f>
        <v>590127</v>
      </c>
      <c r="D60" s="1" t="s">
        <v>43</v>
      </c>
      <c r="E60" s="21">
        <v>327950</v>
      </c>
      <c r="F60" s="21">
        <f t="shared" ref="F60" si="6">+C60-E60</f>
        <v>262177</v>
      </c>
    </row>
    <row r="61" spans="1:6">
      <c r="A61" s="3"/>
      <c r="C61" s="21"/>
      <c r="E61" s="21"/>
      <c r="F61" s="21"/>
    </row>
    <row r="62" spans="1:6">
      <c r="A62" s="3">
        <v>390</v>
      </c>
      <c r="B62" t="s">
        <v>52</v>
      </c>
      <c r="C62" s="21">
        <f>OC!C61</f>
        <v>67342</v>
      </c>
      <c r="D62" s="1" t="s">
        <v>53</v>
      </c>
      <c r="E62" s="21">
        <v>31465</v>
      </c>
      <c r="F62" s="21">
        <f t="shared" ref="F62" si="7">+C62-E62</f>
        <v>35877</v>
      </c>
    </row>
    <row r="63" spans="1:6">
      <c r="A63" s="3"/>
      <c r="C63" s="21"/>
      <c r="E63" s="21"/>
      <c r="F63" s="21"/>
    </row>
    <row r="64" spans="1:6">
      <c r="A64" s="3">
        <v>391</v>
      </c>
      <c r="B64" t="s">
        <v>54</v>
      </c>
      <c r="C64" s="21">
        <f>OC!C63</f>
        <v>8605</v>
      </c>
      <c r="D64" s="1" t="s">
        <v>55</v>
      </c>
      <c r="E64" s="21">
        <v>5605</v>
      </c>
      <c r="F64" s="21">
        <f t="shared" ref="F64" si="8">+C64-E64</f>
        <v>3000</v>
      </c>
    </row>
    <row r="65" spans="1:9">
      <c r="A65" s="3"/>
      <c r="C65" s="21"/>
      <c r="E65" s="21"/>
      <c r="F65" s="21"/>
    </row>
    <row r="66" spans="1:9">
      <c r="A66" s="3">
        <v>395</v>
      </c>
      <c r="B66" t="s">
        <v>56</v>
      </c>
      <c r="C66" s="98">
        <f>OC!C65</f>
        <v>54118</v>
      </c>
      <c r="D66" s="1" t="s">
        <v>57</v>
      </c>
      <c r="E66" s="98">
        <v>40799</v>
      </c>
      <c r="F66" s="98">
        <f t="shared" ref="F66" si="9">+C66-E66</f>
        <v>13319</v>
      </c>
    </row>
    <row r="67" spans="1:9">
      <c r="A67" s="3"/>
      <c r="C67" s="24"/>
      <c r="E67" s="24"/>
      <c r="F67" s="24"/>
    </row>
    <row r="68" spans="1:9">
      <c r="A68" s="3"/>
      <c r="B68" t="s">
        <v>28</v>
      </c>
      <c r="C68" s="100">
        <f>+C60+C56+C54+C42+C28+C26+C58+C62+C64+C66</f>
        <v>21183675.052719999</v>
      </c>
      <c r="D68" s="99"/>
      <c r="E68" s="100">
        <f>+E60+E56+E54+E42+E28+E26+E58+E62+E64+E66</f>
        <v>8579124</v>
      </c>
      <c r="F68" s="100">
        <f>+F60+F56+F54+F42+F28+F26+F58+F62+F64+F66</f>
        <v>12604551.052719999</v>
      </c>
    </row>
    <row r="69" spans="1:9">
      <c r="A69" s="3"/>
      <c r="C69" s="89"/>
      <c r="D69" s="99"/>
      <c r="E69" s="89"/>
      <c r="F69" s="89"/>
    </row>
    <row r="70" spans="1:9" ht="15.75" thickBot="1">
      <c r="A70" s="3"/>
      <c r="B70" t="s">
        <v>29</v>
      </c>
      <c r="C70" s="97">
        <f>+C68+C17</f>
        <v>27146852.052719999</v>
      </c>
      <c r="D70" s="99"/>
      <c r="E70" s="97">
        <f>+E68+E17</f>
        <v>8579124</v>
      </c>
      <c r="F70" s="97">
        <f>+F68+F17</f>
        <v>18567728.052719999</v>
      </c>
    </row>
    <row r="71" spans="1:9" ht="33.75" customHeight="1" thickTop="1">
      <c r="A71" s="129" t="s">
        <v>338</v>
      </c>
      <c r="B71" s="129"/>
      <c r="C71" s="129"/>
      <c r="D71" s="129"/>
      <c r="E71" s="129"/>
      <c r="F71" s="129"/>
      <c r="G71" s="129"/>
      <c r="H71" s="129"/>
      <c r="I71" s="129"/>
    </row>
  </sheetData>
  <mergeCells count="5">
    <mergeCell ref="A1:F1"/>
    <mergeCell ref="A2:F2"/>
    <mergeCell ref="A4:F4"/>
    <mergeCell ref="A5:F5"/>
    <mergeCell ref="A71:I71"/>
  </mergeCells>
  <printOptions horizontalCentered="1"/>
  <pageMargins left="0.95" right="0.7" top="1.25" bottom="0.75" header="0.8" footer="0.3"/>
  <pageSetup scale="59" orientation="portrait" horizontalDpi="4294967293" r:id="rId1"/>
  <headerFooter>
    <oddHeader>&amp;Z&amp;F</oddHeader>
    <oddFooter>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G55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47.42578125" customWidth="1"/>
    <col min="4" max="4" width="1.5703125" customWidth="1"/>
    <col min="6" max="6" width="1.7109375" customWidth="1"/>
    <col min="7" max="7" width="14.8554687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80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20</v>
      </c>
      <c r="B12" s="14">
        <v>1989</v>
      </c>
      <c r="C12" s="14" t="s">
        <v>66</v>
      </c>
      <c r="D12" s="14"/>
      <c r="E12" s="18">
        <v>27460</v>
      </c>
      <c r="F12" s="7"/>
      <c r="G12" s="19">
        <v>861536</v>
      </c>
    </row>
    <row r="13" spans="1:7">
      <c r="B13" s="14"/>
      <c r="C13" s="14"/>
      <c r="D13" s="14"/>
      <c r="E13" s="18"/>
      <c r="G13" s="24"/>
    </row>
    <row r="14" spans="1:7">
      <c r="B14" s="14">
        <v>1991</v>
      </c>
      <c r="C14" s="14" t="s">
        <v>66</v>
      </c>
      <c r="D14" s="14"/>
      <c r="E14" s="18">
        <v>6110</v>
      </c>
      <c r="G14" s="25">
        <v>241541.17</v>
      </c>
    </row>
    <row r="15" spans="1:7">
      <c r="B15" s="14"/>
      <c r="C15" s="14"/>
      <c r="D15" s="14"/>
      <c r="E15" s="18"/>
      <c r="G15" s="25"/>
    </row>
    <row r="16" spans="1:7">
      <c r="B16" s="14">
        <v>1992</v>
      </c>
      <c r="C16" s="14" t="s">
        <v>66</v>
      </c>
      <c r="D16" s="14"/>
      <c r="E16" s="18">
        <v>4405</v>
      </c>
      <c r="G16" s="25">
        <v>132233</v>
      </c>
    </row>
    <row r="17" spans="2:7">
      <c r="B17" s="14"/>
      <c r="C17" s="14"/>
      <c r="D17" s="14"/>
      <c r="E17" s="18"/>
      <c r="G17" s="25"/>
    </row>
    <row r="18" spans="2:7">
      <c r="B18" s="14">
        <v>1994</v>
      </c>
      <c r="C18" s="14" t="s">
        <v>66</v>
      </c>
      <c r="D18" s="14"/>
      <c r="E18" s="18">
        <v>1390</v>
      </c>
      <c r="G18" s="25">
        <v>14725</v>
      </c>
    </row>
    <row r="19" spans="2:7">
      <c r="B19" s="14"/>
      <c r="C19" s="14"/>
      <c r="D19" s="14"/>
      <c r="E19" s="18"/>
      <c r="G19" s="25"/>
    </row>
    <row r="20" spans="2:7">
      <c r="B20" s="14">
        <v>1995</v>
      </c>
      <c r="C20" s="14" t="s">
        <v>66</v>
      </c>
      <c r="D20" s="14"/>
      <c r="E20" s="26">
        <v>2260</v>
      </c>
      <c r="G20" s="25">
        <v>36024.400000000001</v>
      </c>
    </row>
    <row r="21" spans="2:7">
      <c r="B21" s="14"/>
      <c r="C21" s="14"/>
      <c r="D21" s="14"/>
      <c r="E21" s="18"/>
      <c r="G21" s="25"/>
    </row>
    <row r="22" spans="2:7">
      <c r="B22" s="14">
        <v>1996</v>
      </c>
      <c r="C22" s="14" t="s">
        <v>66</v>
      </c>
      <c r="D22" s="14"/>
      <c r="E22" s="18">
        <v>11468</v>
      </c>
      <c r="G22" s="25">
        <v>253844</v>
      </c>
    </row>
    <row r="23" spans="2:7">
      <c r="B23" s="14"/>
      <c r="C23" s="14"/>
      <c r="D23" s="14"/>
      <c r="E23" s="18"/>
      <c r="G23" s="25"/>
    </row>
    <row r="24" spans="2:7">
      <c r="B24" s="14">
        <v>1997</v>
      </c>
      <c r="C24" s="14" t="s">
        <v>66</v>
      </c>
      <c r="D24" s="14"/>
      <c r="E24" s="18">
        <v>1150</v>
      </c>
      <c r="G24" s="25">
        <v>19412</v>
      </c>
    </row>
    <row r="25" spans="2:7">
      <c r="B25" s="14"/>
      <c r="C25" s="14"/>
      <c r="D25" s="14"/>
      <c r="E25" s="18"/>
      <c r="G25" s="25"/>
    </row>
    <row r="26" spans="2:7">
      <c r="B26" s="14">
        <v>1998</v>
      </c>
      <c r="C26" s="14" t="s">
        <v>66</v>
      </c>
      <c r="D26" s="14"/>
      <c r="E26" s="18">
        <v>3956</v>
      </c>
      <c r="G26" s="25">
        <v>69477</v>
      </c>
    </row>
    <row r="27" spans="2:7">
      <c r="B27" s="14"/>
      <c r="C27" s="14"/>
      <c r="D27" s="14"/>
      <c r="E27" s="18"/>
      <c r="G27" s="25"/>
    </row>
    <row r="28" spans="2:7">
      <c r="B28" s="14">
        <v>1999</v>
      </c>
      <c r="C28" s="14" t="s">
        <v>66</v>
      </c>
      <c r="D28" s="14"/>
      <c r="E28" s="18">
        <v>4343</v>
      </c>
      <c r="G28" s="25">
        <v>74327.5</v>
      </c>
    </row>
    <row r="29" spans="2:7">
      <c r="B29" s="14"/>
      <c r="C29" s="14"/>
      <c r="D29" s="14"/>
      <c r="E29" s="18"/>
      <c r="G29" s="25"/>
    </row>
    <row r="30" spans="2:7">
      <c r="B30" s="14">
        <v>2000</v>
      </c>
      <c r="C30" s="14" t="s">
        <v>66</v>
      </c>
      <c r="D30" s="14"/>
      <c r="E30" s="18">
        <v>1650</v>
      </c>
      <c r="G30" s="25">
        <v>29782.5</v>
      </c>
    </row>
    <row r="31" spans="2:7">
      <c r="B31" s="14"/>
      <c r="C31" s="14"/>
      <c r="D31" s="14"/>
      <c r="E31" s="18"/>
      <c r="G31" s="25"/>
    </row>
    <row r="32" spans="2:7">
      <c r="B32" s="14">
        <v>2001</v>
      </c>
      <c r="C32" s="14" t="s">
        <v>66</v>
      </c>
      <c r="D32" s="14"/>
      <c r="E32" s="18">
        <v>6080</v>
      </c>
      <c r="G32" s="25">
        <v>110024</v>
      </c>
    </row>
    <row r="33" spans="2:7">
      <c r="B33" s="14"/>
      <c r="C33" s="14"/>
      <c r="D33" s="14"/>
      <c r="E33" s="18"/>
      <c r="G33" s="25"/>
    </row>
    <row r="34" spans="2:7">
      <c r="B34" s="14">
        <v>2002</v>
      </c>
      <c r="C34" s="14" t="s">
        <v>66</v>
      </c>
      <c r="D34" s="14"/>
      <c r="E34" s="18">
        <v>2795</v>
      </c>
      <c r="G34" s="25">
        <v>64282</v>
      </c>
    </row>
    <row r="35" spans="2:7">
      <c r="B35" s="14"/>
      <c r="C35" s="14"/>
      <c r="D35" s="14"/>
      <c r="E35" s="18"/>
      <c r="G35" s="25"/>
    </row>
    <row r="36" spans="2:7">
      <c r="B36" s="14">
        <v>2003</v>
      </c>
      <c r="C36" s="14" t="s">
        <v>66</v>
      </c>
      <c r="D36" s="14"/>
      <c r="E36" s="18">
        <v>3500</v>
      </c>
      <c r="G36" s="25">
        <v>69440</v>
      </c>
    </row>
    <row r="37" spans="2:7">
      <c r="B37" s="14"/>
      <c r="C37" s="14"/>
      <c r="D37" s="14"/>
      <c r="E37" s="18"/>
      <c r="G37" s="25"/>
    </row>
    <row r="38" spans="2:7">
      <c r="B38" s="14">
        <v>2004</v>
      </c>
      <c r="C38" s="14" t="s">
        <v>66</v>
      </c>
      <c r="D38" s="14"/>
      <c r="E38" s="18">
        <v>5983</v>
      </c>
      <c r="G38" s="25">
        <v>128634.5</v>
      </c>
    </row>
    <row r="39" spans="2:7">
      <c r="B39" s="14"/>
      <c r="C39" s="14"/>
      <c r="D39" s="14"/>
      <c r="E39" s="18"/>
      <c r="G39" s="31"/>
    </row>
    <row r="40" spans="2:7">
      <c r="B40" s="14">
        <v>2006</v>
      </c>
      <c r="C40" s="14" t="s">
        <v>66</v>
      </c>
      <c r="D40" s="14"/>
      <c r="E40" s="18">
        <v>5668</v>
      </c>
      <c r="G40" s="25">
        <v>207589</v>
      </c>
    </row>
    <row r="41" spans="2:7">
      <c r="B41" s="14"/>
      <c r="C41" s="14"/>
      <c r="D41" s="14"/>
      <c r="E41" s="18"/>
      <c r="G41" s="25"/>
    </row>
    <row r="42" spans="2:7">
      <c r="B42" s="14">
        <v>2007</v>
      </c>
      <c r="C42" s="14" t="s">
        <v>66</v>
      </c>
      <c r="D42" s="14"/>
      <c r="E42" s="18">
        <v>10550</v>
      </c>
      <c r="G42" s="25">
        <v>290969</v>
      </c>
    </row>
    <row r="43" spans="2:7">
      <c r="B43" s="14"/>
      <c r="C43" s="14"/>
      <c r="D43" s="14"/>
      <c r="E43" s="18"/>
      <c r="G43" s="25"/>
    </row>
    <row r="44" spans="2:7">
      <c r="B44" s="14">
        <v>2009</v>
      </c>
      <c r="C44" s="14" t="s">
        <v>66</v>
      </c>
      <c r="D44" s="14"/>
      <c r="E44" s="18">
        <v>2338</v>
      </c>
      <c r="G44" s="25">
        <v>198551</v>
      </c>
    </row>
    <row r="45" spans="2:7">
      <c r="B45" s="14"/>
      <c r="C45" s="14"/>
      <c r="D45" s="14"/>
      <c r="E45" s="18"/>
      <c r="G45" s="25"/>
    </row>
    <row r="46" spans="2:7">
      <c r="B46" s="14">
        <v>2010</v>
      </c>
      <c r="C46" s="14" t="s">
        <v>66</v>
      </c>
      <c r="D46" s="14"/>
      <c r="E46" s="18">
        <v>2050</v>
      </c>
      <c r="G46" s="25">
        <v>57974</v>
      </c>
    </row>
    <row r="47" spans="2:7">
      <c r="B47" s="14"/>
      <c r="C47" s="14"/>
      <c r="D47" s="14"/>
      <c r="E47" s="18"/>
      <c r="G47" s="25"/>
    </row>
    <row r="48" spans="2:7">
      <c r="B48" s="14">
        <v>2011</v>
      </c>
      <c r="C48" s="14" t="s">
        <v>66</v>
      </c>
      <c r="D48" s="14"/>
      <c r="E48" s="18">
        <v>1020</v>
      </c>
      <c r="G48" s="27">
        <v>29682</v>
      </c>
    </row>
    <row r="49" spans="1:7">
      <c r="G49" s="24"/>
    </row>
    <row r="50" spans="1:7">
      <c r="G50" s="24"/>
    </row>
    <row r="51" spans="1:7" ht="15.75" thickBot="1">
      <c r="A51" s="14" t="s">
        <v>81</v>
      </c>
      <c r="G51" s="28">
        <f>SUM(G12:G48)</f>
        <v>2890048.07</v>
      </c>
    </row>
    <row r="52" spans="1:7" ht="15.75" thickTop="1">
      <c r="G52" s="24"/>
    </row>
    <row r="53" spans="1:7">
      <c r="G53" s="24"/>
    </row>
    <row r="54" spans="1:7">
      <c r="G54" s="24"/>
    </row>
    <row r="55" spans="1:7">
      <c r="G55" s="24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9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A7" sqref="A7"/>
    </sheetView>
  </sheetViews>
  <sheetFormatPr defaultRowHeight="15"/>
  <cols>
    <col min="1" max="1" width="43.85546875" bestFit="1" customWidth="1"/>
    <col min="4" max="4" width="1.5703125" customWidth="1"/>
    <col min="5" max="5" width="9.140625" style="14"/>
    <col min="6" max="6" width="1.7109375" customWidth="1"/>
    <col min="7" max="7" width="14.285156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82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83</v>
      </c>
      <c r="B12" s="14">
        <v>1989</v>
      </c>
      <c r="C12" s="14" t="s">
        <v>66</v>
      </c>
      <c r="D12" s="14"/>
      <c r="E12" s="18">
        <v>5487</v>
      </c>
      <c r="F12" s="7"/>
      <c r="G12" s="19">
        <v>126195</v>
      </c>
    </row>
    <row r="13" spans="1:7">
      <c r="B13" s="14"/>
      <c r="C13" s="14"/>
      <c r="D13" s="14"/>
      <c r="E13" s="18"/>
      <c r="G13" s="24"/>
    </row>
    <row r="14" spans="1:7">
      <c r="B14" s="14">
        <v>1991</v>
      </c>
      <c r="C14" s="14" t="s">
        <v>66</v>
      </c>
      <c r="D14" s="14"/>
      <c r="E14" s="18">
        <v>6310</v>
      </c>
      <c r="G14" s="25">
        <v>1094662.24</v>
      </c>
    </row>
    <row r="15" spans="1:7">
      <c r="B15" s="14"/>
      <c r="C15" s="14"/>
      <c r="D15" s="14"/>
      <c r="E15" s="18"/>
      <c r="G15" s="25"/>
    </row>
    <row r="16" spans="1:7">
      <c r="B16" s="14">
        <v>1992</v>
      </c>
      <c r="C16" s="14" t="s">
        <v>66</v>
      </c>
      <c r="D16" s="14"/>
      <c r="E16" s="18">
        <v>730</v>
      </c>
      <c r="G16" s="25">
        <v>10190.799999999999</v>
      </c>
    </row>
    <row r="17" spans="1:7">
      <c r="B17" s="14"/>
      <c r="C17" s="14"/>
      <c r="D17" s="14"/>
      <c r="E17" s="18"/>
      <c r="G17" s="25"/>
    </row>
    <row r="18" spans="1:7">
      <c r="B18" s="14">
        <v>1996</v>
      </c>
      <c r="C18" s="14" t="s">
        <v>66</v>
      </c>
      <c r="D18" s="14"/>
      <c r="E18" s="18">
        <v>6607</v>
      </c>
      <c r="G18" s="25">
        <v>230060</v>
      </c>
    </row>
    <row r="19" spans="1:7">
      <c r="B19" s="14"/>
      <c r="C19" s="14"/>
      <c r="D19" s="14"/>
      <c r="E19" s="18"/>
      <c r="G19" s="25"/>
    </row>
    <row r="20" spans="1:7">
      <c r="B20" s="14">
        <v>2001</v>
      </c>
      <c r="C20" s="14" t="s">
        <v>66</v>
      </c>
      <c r="D20" s="14"/>
      <c r="E20" s="26">
        <v>760</v>
      </c>
      <c r="G20" s="25">
        <v>13828.63</v>
      </c>
    </row>
    <row r="21" spans="1:7">
      <c r="B21" s="14"/>
      <c r="C21" s="14"/>
      <c r="D21" s="14"/>
      <c r="E21" s="18"/>
      <c r="G21" s="25"/>
    </row>
    <row r="22" spans="1:7">
      <c r="B22" s="14">
        <v>2003</v>
      </c>
      <c r="C22" s="14" t="s">
        <v>66</v>
      </c>
      <c r="D22" s="14"/>
      <c r="E22" s="26">
        <v>900</v>
      </c>
      <c r="G22" s="32">
        <v>17442</v>
      </c>
    </row>
    <row r="23" spans="1:7">
      <c r="B23" s="14"/>
      <c r="C23" s="14"/>
      <c r="D23" s="14"/>
      <c r="E23" s="18"/>
      <c r="G23" s="25"/>
    </row>
    <row r="24" spans="1:7">
      <c r="B24" s="14">
        <v>2004</v>
      </c>
      <c r="C24" s="14" t="s">
        <v>66</v>
      </c>
      <c r="D24" s="14"/>
      <c r="E24" s="18">
        <v>659</v>
      </c>
      <c r="G24" s="27">
        <v>17793</v>
      </c>
    </row>
    <row r="25" spans="1:7">
      <c r="G25" s="24"/>
    </row>
    <row r="26" spans="1:7">
      <c r="G26" s="24"/>
    </row>
    <row r="27" spans="1:7" ht="15.75" thickBot="1">
      <c r="A27" s="14" t="s">
        <v>84</v>
      </c>
      <c r="G27" s="28">
        <f>SUM(G12:G24)</f>
        <v>1510171.67</v>
      </c>
    </row>
    <row r="28" spans="1:7" ht="15.75" thickTop="1">
      <c r="G28" s="24"/>
    </row>
    <row r="29" spans="1:7">
      <c r="G29" s="24"/>
    </row>
    <row r="30" spans="1:7">
      <c r="G30" s="24"/>
    </row>
    <row r="31" spans="1:7">
      <c r="G31" s="24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37"/>
  <sheetViews>
    <sheetView view="pageBreakPreview" zoomScaleNormal="100" zoomScaleSheetLayoutView="100" workbookViewId="0">
      <selection activeCell="G8" sqref="G8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85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86</v>
      </c>
      <c r="B12" s="14">
        <v>1970</v>
      </c>
      <c r="C12" s="14" t="s">
        <v>66</v>
      </c>
      <c r="D12" s="14"/>
      <c r="E12" s="18">
        <v>1205</v>
      </c>
      <c r="G12" s="100">
        <v>15966</v>
      </c>
    </row>
    <row r="13" spans="1:7">
      <c r="G13" s="25"/>
    </row>
    <row r="14" spans="1:7">
      <c r="G14" s="25"/>
    </row>
    <row r="15" spans="1:7" ht="15.75" thickBot="1">
      <c r="G15" s="28">
        <f>SUM(G12:G12)</f>
        <v>15966</v>
      </c>
    </row>
    <row r="16" spans="1:7" ht="15.75" thickTop="1">
      <c r="G16" s="25"/>
    </row>
    <row r="17" spans="1:7">
      <c r="A17" s="14" t="s">
        <v>87</v>
      </c>
      <c r="G17" s="25"/>
    </row>
    <row r="18" spans="1:7">
      <c r="G18" s="25"/>
    </row>
    <row r="19" spans="1:7">
      <c r="G19" s="25"/>
    </row>
    <row r="20" spans="1:7">
      <c r="G20" s="25"/>
    </row>
    <row r="21" spans="1:7">
      <c r="G21" s="25"/>
    </row>
    <row r="22" spans="1:7">
      <c r="G22" s="25"/>
    </row>
    <row r="37" spans="7:7">
      <c r="G37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G37"/>
  <sheetViews>
    <sheetView view="pageBreakPreview" zoomScaleNormal="100" zoomScaleSheetLayoutView="100" workbookViewId="0">
      <selection activeCell="G12" sqref="G12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88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89</v>
      </c>
      <c r="B12" s="14">
        <v>1970</v>
      </c>
      <c r="C12" s="14" t="s">
        <v>66</v>
      </c>
      <c r="D12" s="14"/>
      <c r="E12" s="18">
        <v>11244</v>
      </c>
      <c r="G12" s="100">
        <v>434214.66</v>
      </c>
    </row>
    <row r="13" spans="1:7">
      <c r="G13" s="25"/>
    </row>
    <row r="14" spans="1:7">
      <c r="G14" s="25"/>
    </row>
    <row r="15" spans="1:7" ht="15.75" thickBot="1">
      <c r="G15" s="28">
        <f>SUM(G12:G12)</f>
        <v>434214.66</v>
      </c>
    </row>
    <row r="16" spans="1:7" ht="15.75" thickTop="1">
      <c r="G16" s="25"/>
    </row>
    <row r="17" spans="1:7">
      <c r="A17" s="14" t="s">
        <v>90</v>
      </c>
      <c r="G17" s="25"/>
    </row>
    <row r="18" spans="1:7">
      <c r="G18" s="25"/>
    </row>
    <row r="19" spans="1:7">
      <c r="G19" s="25"/>
    </row>
    <row r="20" spans="1:7">
      <c r="G20" s="25"/>
    </row>
    <row r="21" spans="1:7">
      <c r="G21" s="25"/>
    </row>
    <row r="22" spans="1:7">
      <c r="G22" s="25"/>
    </row>
    <row r="37" spans="7:7">
      <c r="G37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A8" sqref="A8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91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92</v>
      </c>
      <c r="B12" s="14">
        <v>1960</v>
      </c>
      <c r="C12" s="14" t="s">
        <v>66</v>
      </c>
      <c r="D12" s="14"/>
      <c r="E12" s="18">
        <v>3825</v>
      </c>
      <c r="F12" s="7"/>
      <c r="G12" s="19">
        <v>47507</v>
      </c>
    </row>
    <row r="13" spans="1:7">
      <c r="B13" s="14"/>
      <c r="C13" s="14"/>
      <c r="D13" s="14"/>
      <c r="E13" s="18"/>
      <c r="G13" s="24"/>
    </row>
    <row r="14" spans="1:7">
      <c r="B14" s="14">
        <v>1970</v>
      </c>
      <c r="C14" s="14" t="s">
        <v>66</v>
      </c>
      <c r="D14" s="14"/>
      <c r="E14" s="18">
        <v>7712</v>
      </c>
      <c r="G14" s="25">
        <v>102184</v>
      </c>
    </row>
    <row r="15" spans="1:7">
      <c r="B15" s="14"/>
      <c r="C15" s="14"/>
      <c r="D15" s="14"/>
      <c r="E15" s="18"/>
      <c r="G15" s="25"/>
    </row>
    <row r="16" spans="1:7">
      <c r="B16" s="14">
        <v>2008</v>
      </c>
      <c r="C16" s="14" t="s">
        <v>66</v>
      </c>
      <c r="D16" s="14"/>
      <c r="E16" s="26">
        <v>1620</v>
      </c>
      <c r="F16" s="12"/>
      <c r="G16" s="33">
        <v>123991</v>
      </c>
    </row>
    <row r="17" spans="1:7">
      <c r="G17" s="25"/>
    </row>
    <row r="18" spans="1:7">
      <c r="G18" s="25"/>
    </row>
    <row r="19" spans="1:7" ht="15.75" thickBot="1">
      <c r="A19" s="14" t="s">
        <v>93</v>
      </c>
      <c r="G19" s="28">
        <f>SUM(G12:G16)</f>
        <v>273682</v>
      </c>
    </row>
    <row r="20" spans="1:7" ht="15.75" thickTop="1">
      <c r="G20" s="25"/>
    </row>
    <row r="21" spans="1:7">
      <c r="G21" s="25"/>
    </row>
    <row r="22" spans="1:7">
      <c r="G22" s="25"/>
    </row>
    <row r="23" spans="1:7">
      <c r="G23" s="25"/>
    </row>
    <row r="24" spans="1:7">
      <c r="G24" s="25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G19" sqref="G1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94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16</v>
      </c>
      <c r="B12" s="14">
        <v>1970</v>
      </c>
      <c r="C12" s="14" t="s">
        <v>70</v>
      </c>
      <c r="D12" s="14"/>
      <c r="E12" s="18">
        <v>5</v>
      </c>
      <c r="F12" s="7"/>
      <c r="G12" s="19">
        <v>15000</v>
      </c>
    </row>
    <row r="13" spans="1:7">
      <c r="B13" s="14"/>
      <c r="C13" s="14"/>
      <c r="D13" s="14"/>
      <c r="E13" s="18"/>
      <c r="G13" s="24"/>
    </row>
    <row r="14" spans="1:7">
      <c r="B14" s="14">
        <v>2001</v>
      </c>
      <c r="C14" s="14" t="s">
        <v>70</v>
      </c>
      <c r="D14" s="14"/>
      <c r="E14" s="18">
        <v>2</v>
      </c>
      <c r="G14" s="25">
        <v>21269.86</v>
      </c>
    </row>
    <row r="15" spans="1:7">
      <c r="B15" s="14"/>
      <c r="C15" s="14"/>
      <c r="D15" s="14"/>
      <c r="E15" s="18"/>
      <c r="G15" s="25"/>
    </row>
    <row r="16" spans="1:7">
      <c r="B16" s="14">
        <v>2002</v>
      </c>
      <c r="C16" s="14" t="s">
        <v>70</v>
      </c>
      <c r="D16" s="14"/>
      <c r="E16" s="18">
        <v>1</v>
      </c>
      <c r="G16" s="27">
        <v>3000</v>
      </c>
    </row>
    <row r="17" spans="1:7">
      <c r="G17" s="25"/>
    </row>
    <row r="18" spans="1:7">
      <c r="G18" s="25"/>
    </row>
    <row r="19" spans="1:7" ht="15.75" thickBot="1">
      <c r="A19" s="14" t="s">
        <v>95</v>
      </c>
      <c r="G19" s="28">
        <f>SUM(G12:G16)</f>
        <v>39269.86</v>
      </c>
    </row>
    <row r="20" spans="1:7" ht="15.75" thickTop="1">
      <c r="G20" s="25"/>
    </row>
    <row r="21" spans="1:7">
      <c r="G21" s="25"/>
    </row>
    <row r="22" spans="1:7">
      <c r="G22" s="25"/>
    </row>
    <row r="23" spans="1:7">
      <c r="G23" s="25"/>
    </row>
    <row r="24" spans="1:7">
      <c r="G24" s="25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G17" sqref="G17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96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17</v>
      </c>
      <c r="B12" s="14">
        <v>2002</v>
      </c>
      <c r="C12" s="14" t="s">
        <v>70</v>
      </c>
      <c r="D12" s="14"/>
      <c r="E12" s="18">
        <v>1</v>
      </c>
      <c r="G12" s="34">
        <v>2500</v>
      </c>
    </row>
    <row r="13" spans="1:7">
      <c r="B13" s="14"/>
      <c r="E13" s="14"/>
      <c r="G13" s="21"/>
    </row>
    <row r="14" spans="1:7">
      <c r="B14" s="14">
        <v>2004</v>
      </c>
      <c r="C14" s="14" t="s">
        <v>70</v>
      </c>
      <c r="D14" s="14"/>
      <c r="E14" s="18">
        <v>108</v>
      </c>
      <c r="G14" s="27">
        <v>8100</v>
      </c>
    </row>
    <row r="15" spans="1:7">
      <c r="E15" s="14"/>
      <c r="G15" s="25"/>
    </row>
    <row r="16" spans="1:7">
      <c r="E16" s="14"/>
      <c r="G16" s="25"/>
    </row>
    <row r="17" spans="1:7" ht="15.75" thickBot="1">
      <c r="A17" s="14" t="s">
        <v>97</v>
      </c>
      <c r="E17" s="14"/>
      <c r="G17" s="28">
        <f>SUM(G12:G14)</f>
        <v>10600</v>
      </c>
    </row>
    <row r="18" spans="1:7" ht="15.75" thickTop="1">
      <c r="E18" s="14"/>
      <c r="G18" s="25"/>
    </row>
    <row r="19" spans="1:7">
      <c r="E19" s="14"/>
      <c r="G19" s="25"/>
    </row>
    <row r="20" spans="1:7">
      <c r="E20" s="14"/>
      <c r="G20" s="25"/>
    </row>
    <row r="21" spans="1:7">
      <c r="G21" s="25"/>
    </row>
    <row r="22" spans="1:7">
      <c r="G22" s="25"/>
    </row>
    <row r="23" spans="1:7">
      <c r="G23" s="25"/>
    </row>
    <row r="24" spans="1:7">
      <c r="G24" s="25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G61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6.285156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98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24</v>
      </c>
      <c r="B12" s="14">
        <v>1960</v>
      </c>
      <c r="C12" s="14" t="s">
        <v>70</v>
      </c>
      <c r="E12" s="14">
        <v>11</v>
      </c>
      <c r="G12" s="29">
        <v>20867</v>
      </c>
    </row>
    <row r="13" spans="1:7">
      <c r="B13" s="14"/>
      <c r="C13" s="14"/>
      <c r="E13" s="14"/>
      <c r="G13" s="21"/>
    </row>
    <row r="14" spans="1:7">
      <c r="B14" s="14">
        <v>1970</v>
      </c>
      <c r="C14" s="14" t="s">
        <v>70</v>
      </c>
      <c r="E14" s="14">
        <v>95</v>
      </c>
      <c r="G14" s="21">
        <v>144007.25</v>
      </c>
    </row>
    <row r="15" spans="1:7">
      <c r="B15" s="14"/>
      <c r="C15" s="14"/>
      <c r="E15" s="14"/>
      <c r="G15" s="21"/>
    </row>
    <row r="16" spans="1:7">
      <c r="B16" s="14">
        <v>1989</v>
      </c>
      <c r="C16" s="14" t="s">
        <v>70</v>
      </c>
      <c r="E16" s="14">
        <v>193</v>
      </c>
      <c r="G16" s="21">
        <v>320624</v>
      </c>
    </row>
    <row r="17" spans="2:7">
      <c r="B17" s="14"/>
      <c r="C17" s="14"/>
      <c r="E17" s="14"/>
      <c r="G17" s="21"/>
    </row>
    <row r="18" spans="2:7">
      <c r="B18" s="14">
        <v>1991</v>
      </c>
      <c r="C18" s="14" t="s">
        <v>70</v>
      </c>
      <c r="E18" s="14">
        <v>12</v>
      </c>
      <c r="G18" s="21">
        <v>31830.63</v>
      </c>
    </row>
    <row r="19" spans="2:7">
      <c r="B19" s="14"/>
      <c r="C19" s="14"/>
      <c r="E19" s="14"/>
      <c r="G19" s="21"/>
    </row>
    <row r="20" spans="2:7">
      <c r="B20" s="14">
        <v>1992</v>
      </c>
      <c r="C20" s="14" t="s">
        <v>70</v>
      </c>
      <c r="E20" s="14">
        <v>24</v>
      </c>
      <c r="G20" s="21">
        <v>50630.46</v>
      </c>
    </row>
    <row r="21" spans="2:7">
      <c r="B21" s="14"/>
      <c r="C21" s="14"/>
      <c r="E21" s="14"/>
      <c r="G21" s="21"/>
    </row>
    <row r="22" spans="2:7">
      <c r="B22" s="14">
        <v>1994</v>
      </c>
      <c r="C22" s="14" t="s">
        <v>70</v>
      </c>
      <c r="E22" s="14">
        <v>6</v>
      </c>
      <c r="G22" s="21">
        <v>7939</v>
      </c>
    </row>
    <row r="23" spans="2:7">
      <c r="B23" s="14"/>
      <c r="C23" s="14"/>
      <c r="E23" s="14"/>
      <c r="G23" s="21"/>
    </row>
    <row r="24" spans="2:7">
      <c r="B24" s="14">
        <v>1995</v>
      </c>
      <c r="C24" s="14" t="s">
        <v>70</v>
      </c>
      <c r="E24" s="14">
        <v>9</v>
      </c>
      <c r="G24" s="21">
        <v>11627.55</v>
      </c>
    </row>
    <row r="25" spans="2:7">
      <c r="B25" s="14"/>
      <c r="C25" s="14"/>
      <c r="E25" s="14"/>
      <c r="G25" s="21"/>
    </row>
    <row r="26" spans="2:7">
      <c r="B26" s="14">
        <v>1996</v>
      </c>
      <c r="C26" s="14" t="s">
        <v>70</v>
      </c>
      <c r="E26" s="14">
        <v>94</v>
      </c>
      <c r="G26" s="21">
        <v>145801</v>
      </c>
    </row>
    <row r="27" spans="2:7">
      <c r="B27" s="14"/>
      <c r="C27" s="14"/>
      <c r="E27" s="14"/>
      <c r="G27" s="21"/>
    </row>
    <row r="28" spans="2:7">
      <c r="B28" s="14">
        <v>1997</v>
      </c>
      <c r="C28" s="14" t="s">
        <v>70</v>
      </c>
      <c r="E28" s="14">
        <v>6</v>
      </c>
      <c r="G28" s="21">
        <v>8207.76</v>
      </c>
    </row>
    <row r="29" spans="2:7">
      <c r="B29" s="14"/>
      <c r="C29" s="14"/>
      <c r="E29" s="14"/>
      <c r="G29" s="21"/>
    </row>
    <row r="30" spans="2:7">
      <c r="B30" s="14">
        <v>1998</v>
      </c>
      <c r="C30" s="14" t="s">
        <v>70</v>
      </c>
      <c r="E30" s="26">
        <v>25</v>
      </c>
      <c r="G30" s="21">
        <v>38440.400000000001</v>
      </c>
    </row>
    <row r="31" spans="2:7">
      <c r="B31" s="14"/>
      <c r="C31" s="14"/>
      <c r="E31" s="35"/>
      <c r="G31" s="21"/>
    </row>
    <row r="32" spans="2:7">
      <c r="B32" s="14">
        <v>1999</v>
      </c>
      <c r="C32" s="14" t="s">
        <v>70</v>
      </c>
      <c r="E32" s="35">
        <v>23</v>
      </c>
      <c r="G32" s="21">
        <v>31900</v>
      </c>
    </row>
    <row r="33" spans="2:7">
      <c r="B33" s="14"/>
      <c r="C33" s="14"/>
      <c r="E33" s="14"/>
      <c r="G33" s="21"/>
    </row>
    <row r="34" spans="2:7">
      <c r="B34" s="14">
        <v>2000</v>
      </c>
      <c r="C34" s="14" t="s">
        <v>70</v>
      </c>
      <c r="E34" s="14">
        <v>9</v>
      </c>
      <c r="G34" s="21">
        <v>13166.73</v>
      </c>
    </row>
    <row r="35" spans="2:7">
      <c r="B35" s="14"/>
      <c r="C35" s="14"/>
      <c r="E35" s="14"/>
      <c r="G35" s="21"/>
    </row>
    <row r="36" spans="2:7">
      <c r="B36" s="14">
        <v>2001</v>
      </c>
      <c r="C36" s="14" t="s">
        <v>70</v>
      </c>
      <c r="E36" s="14">
        <v>39</v>
      </c>
      <c r="G36" s="21">
        <v>61965</v>
      </c>
    </row>
    <row r="37" spans="2:7">
      <c r="B37" s="14"/>
      <c r="C37" s="14"/>
      <c r="E37" s="14"/>
      <c r="G37" s="21"/>
    </row>
    <row r="38" spans="2:7">
      <c r="B38" s="14">
        <v>2002</v>
      </c>
      <c r="C38" s="14" t="s">
        <v>70</v>
      </c>
      <c r="E38" s="14">
        <v>16</v>
      </c>
      <c r="G38" s="21">
        <v>30356</v>
      </c>
    </row>
    <row r="39" spans="2:7">
      <c r="B39" s="14"/>
      <c r="C39" s="14"/>
      <c r="E39" s="14"/>
      <c r="G39" s="29"/>
    </row>
    <row r="40" spans="2:7">
      <c r="B40" s="14">
        <v>2003</v>
      </c>
      <c r="C40" s="14" t="s">
        <v>70</v>
      </c>
      <c r="E40" s="14">
        <v>24</v>
      </c>
      <c r="G40" s="21">
        <v>38606</v>
      </c>
    </row>
    <row r="41" spans="2:7">
      <c r="B41" s="14"/>
      <c r="C41" s="14"/>
      <c r="E41" s="14"/>
      <c r="G41" s="21"/>
    </row>
    <row r="42" spans="2:7">
      <c r="B42" s="14">
        <v>2004</v>
      </c>
      <c r="C42" s="14" t="s">
        <v>70</v>
      </c>
      <c r="E42" s="14">
        <v>38</v>
      </c>
      <c r="G42" s="21">
        <v>52250</v>
      </c>
    </row>
    <row r="43" spans="2:7">
      <c r="B43" s="14"/>
      <c r="C43" s="14"/>
      <c r="E43" s="14"/>
      <c r="G43" s="21"/>
    </row>
    <row r="44" spans="2:7">
      <c r="B44" s="14">
        <v>2006</v>
      </c>
      <c r="C44" s="14" t="s">
        <v>70</v>
      </c>
      <c r="E44" s="14">
        <v>9</v>
      </c>
      <c r="G44" s="21">
        <v>18000</v>
      </c>
    </row>
    <row r="45" spans="2:7">
      <c r="B45" s="14"/>
      <c r="C45" s="14"/>
      <c r="E45" s="14"/>
      <c r="G45" s="21"/>
    </row>
    <row r="46" spans="2:7">
      <c r="B46" s="14">
        <v>2007</v>
      </c>
      <c r="C46" s="14" t="s">
        <v>70</v>
      </c>
      <c r="E46" s="14">
        <v>70</v>
      </c>
      <c r="G46" s="21">
        <v>156495</v>
      </c>
    </row>
    <row r="47" spans="2:7">
      <c r="B47" s="14"/>
      <c r="C47" s="14"/>
      <c r="E47" s="14"/>
      <c r="G47" s="21"/>
    </row>
    <row r="48" spans="2:7">
      <c r="B48" s="14">
        <v>2008</v>
      </c>
      <c r="C48" s="14" t="s">
        <v>70</v>
      </c>
      <c r="E48" s="14">
        <v>43</v>
      </c>
      <c r="G48" s="21">
        <v>58333</v>
      </c>
    </row>
    <row r="49" spans="1:7">
      <c r="B49" s="14"/>
      <c r="C49" s="14"/>
      <c r="E49" s="14"/>
      <c r="G49" s="21"/>
    </row>
    <row r="50" spans="1:7">
      <c r="B50" s="14">
        <v>2009</v>
      </c>
      <c r="C50" s="14" t="s">
        <v>70</v>
      </c>
      <c r="E50" s="14">
        <v>13</v>
      </c>
      <c r="G50" s="21">
        <v>14796</v>
      </c>
    </row>
    <row r="51" spans="1:7">
      <c r="B51" s="14"/>
      <c r="C51" s="14"/>
      <c r="E51" s="14"/>
      <c r="G51" s="21"/>
    </row>
    <row r="52" spans="1:7">
      <c r="B52" s="14">
        <v>2010</v>
      </c>
      <c r="C52" s="14" t="s">
        <v>70</v>
      </c>
      <c r="E52" s="14">
        <v>10</v>
      </c>
      <c r="G52" s="21">
        <v>22926.400000000001</v>
      </c>
    </row>
    <row r="53" spans="1:7">
      <c r="B53" s="14"/>
      <c r="C53" s="14"/>
      <c r="E53" s="14"/>
      <c r="G53" s="21"/>
    </row>
    <row r="54" spans="1:7">
      <c r="B54" s="14">
        <v>2011</v>
      </c>
      <c r="C54" s="14" t="s">
        <v>70</v>
      </c>
      <c r="D54" s="14"/>
      <c r="E54" s="18">
        <v>5</v>
      </c>
      <c r="G54" s="36">
        <v>11795.4</v>
      </c>
    </row>
    <row r="55" spans="1:7">
      <c r="G55" s="24"/>
    </row>
    <row r="56" spans="1:7">
      <c r="G56" s="24"/>
    </row>
    <row r="57" spans="1:7" ht="15.75" thickBot="1">
      <c r="A57" s="14" t="s">
        <v>99</v>
      </c>
      <c r="G57" s="28">
        <f>SUM(G12:G54)</f>
        <v>1290564.5799999998</v>
      </c>
    </row>
    <row r="58" spans="1:7" ht="15.75" thickTop="1">
      <c r="G58" s="24"/>
    </row>
    <row r="59" spans="1:7">
      <c r="G59" s="24"/>
    </row>
    <row r="60" spans="1:7">
      <c r="G60" s="24"/>
    </row>
    <row r="61" spans="1:7">
      <c r="G61" s="24"/>
    </row>
  </sheetData>
  <mergeCells count="4">
    <mergeCell ref="A1:G1"/>
    <mergeCell ref="A2:G2"/>
    <mergeCell ref="A5:G5"/>
    <mergeCell ref="A6:G6"/>
  </mergeCells>
  <printOptions horizontalCentered="1"/>
  <pageMargins left="0.7" right="0.7" top="0.75" bottom="0.25" header="0.3" footer="0.3"/>
  <pageSetup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K60"/>
  <sheetViews>
    <sheetView view="pageBreakPreview" topLeftCell="A31" zoomScaleNormal="100" zoomScaleSheetLayoutView="100" workbookViewId="0">
      <selection activeCell="G56" sqref="G56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.5703125" bestFit="1" customWidth="1"/>
  </cols>
  <sheetData>
    <row r="1" spans="1:10">
      <c r="A1" s="126" t="s">
        <v>58</v>
      </c>
      <c r="B1" s="126"/>
      <c r="C1" s="126"/>
      <c r="D1" s="126"/>
      <c r="E1" s="126"/>
      <c r="F1" s="126"/>
      <c r="G1" s="126"/>
    </row>
    <row r="2" spans="1:10">
      <c r="A2" s="127" t="s">
        <v>59</v>
      </c>
      <c r="B2" s="127"/>
      <c r="C2" s="127"/>
      <c r="D2" s="127"/>
      <c r="E2" s="127"/>
      <c r="F2" s="127"/>
      <c r="G2" s="127"/>
    </row>
    <row r="3" spans="1:10">
      <c r="B3" s="14"/>
      <c r="G3" s="21"/>
    </row>
    <row r="4" spans="1:10">
      <c r="B4" s="14"/>
      <c r="G4" s="21"/>
    </row>
    <row r="5" spans="1:10">
      <c r="A5" s="127" t="s">
        <v>329</v>
      </c>
      <c r="B5" s="127"/>
      <c r="C5" s="127"/>
      <c r="D5" s="127"/>
      <c r="E5" s="127"/>
      <c r="F5" s="127"/>
      <c r="G5" s="127"/>
    </row>
    <row r="6" spans="1:10">
      <c r="A6" s="127" t="s">
        <v>100</v>
      </c>
      <c r="B6" s="127"/>
      <c r="C6" s="127"/>
      <c r="D6" s="127"/>
      <c r="E6" s="127"/>
      <c r="F6" s="127"/>
      <c r="G6" s="127"/>
    </row>
    <row r="7" spans="1:10">
      <c r="B7" s="14"/>
      <c r="G7" s="21"/>
    </row>
    <row r="8" spans="1:10">
      <c r="B8" s="14"/>
      <c r="G8" s="21"/>
    </row>
    <row r="9" spans="1:10">
      <c r="A9" s="14"/>
      <c r="B9" s="14" t="s">
        <v>60</v>
      </c>
      <c r="C9" s="14"/>
      <c r="D9" s="14"/>
      <c r="E9" s="14"/>
      <c r="F9" s="14"/>
      <c r="G9" s="15" t="s">
        <v>1</v>
      </c>
      <c r="J9" t="s">
        <v>332</v>
      </c>
    </row>
    <row r="10" spans="1:10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10">
      <c r="B11" s="14"/>
      <c r="G11" s="21"/>
    </row>
    <row r="12" spans="1:10">
      <c r="A12" s="14" t="s">
        <v>26</v>
      </c>
      <c r="B12" s="14">
        <v>1960</v>
      </c>
      <c r="C12" s="14" t="s">
        <v>70</v>
      </c>
      <c r="D12" s="14"/>
      <c r="E12" s="18">
        <v>46</v>
      </c>
      <c r="F12" s="7"/>
      <c r="G12" s="19">
        <v>47754</v>
      </c>
    </row>
    <row r="13" spans="1:10">
      <c r="B13" s="14"/>
      <c r="C13" s="14"/>
      <c r="D13" s="14"/>
      <c r="E13" s="18"/>
      <c r="G13" s="24"/>
    </row>
    <row r="14" spans="1:10">
      <c r="B14" s="14">
        <v>1970</v>
      </c>
      <c r="C14" s="14" t="s">
        <v>70</v>
      </c>
      <c r="D14" s="14"/>
      <c r="E14" s="18">
        <v>153</v>
      </c>
      <c r="G14" s="25">
        <v>119682</v>
      </c>
      <c r="I14" s="86"/>
    </row>
    <row r="15" spans="1:10">
      <c r="B15" s="14"/>
      <c r="C15" s="14"/>
      <c r="D15" s="14"/>
      <c r="E15" s="18"/>
      <c r="G15" s="25"/>
    </row>
    <row r="16" spans="1:10">
      <c r="B16" s="14">
        <v>1989</v>
      </c>
      <c r="C16" s="14" t="s">
        <v>70</v>
      </c>
      <c r="D16" s="14"/>
      <c r="E16" s="18">
        <f>171+259</f>
        <v>430</v>
      </c>
      <c r="G16" s="25">
        <v>489392</v>
      </c>
    </row>
    <row r="17" spans="2:9">
      <c r="B17" s="14"/>
      <c r="C17" s="14"/>
      <c r="D17" s="14"/>
      <c r="E17" s="18"/>
      <c r="G17" s="25"/>
    </row>
    <row r="18" spans="2:9">
      <c r="B18" s="14">
        <v>1991</v>
      </c>
      <c r="C18" s="14" t="s">
        <v>70</v>
      </c>
      <c r="D18" s="14"/>
      <c r="E18" s="18">
        <v>40</v>
      </c>
      <c r="G18" s="25">
        <v>17580.8</v>
      </c>
      <c r="I18" s="86"/>
    </row>
    <row r="19" spans="2:9">
      <c r="B19" s="14"/>
      <c r="C19" s="14"/>
      <c r="D19" s="14"/>
      <c r="E19" s="18"/>
      <c r="G19" s="25"/>
    </row>
    <row r="20" spans="2:9">
      <c r="B20" s="14">
        <v>1992</v>
      </c>
      <c r="C20" s="14" t="s">
        <v>70</v>
      </c>
      <c r="D20" s="14"/>
      <c r="E20" s="18">
        <v>25</v>
      </c>
      <c r="G20" s="25">
        <v>8589.35</v>
      </c>
      <c r="I20" s="86"/>
    </row>
    <row r="21" spans="2:9">
      <c r="B21" s="14"/>
      <c r="C21" s="14"/>
      <c r="D21" s="14"/>
      <c r="E21" s="18"/>
      <c r="G21" s="25"/>
    </row>
    <row r="22" spans="2:9">
      <c r="B22" s="14">
        <v>1994</v>
      </c>
      <c r="C22" s="14" t="s">
        <v>70</v>
      </c>
      <c r="D22" s="14"/>
      <c r="E22" s="18">
        <v>18</v>
      </c>
      <c r="G22" s="25">
        <v>5871</v>
      </c>
    </row>
    <row r="23" spans="2:9">
      <c r="B23" s="14"/>
      <c r="C23" s="14"/>
      <c r="D23" s="14"/>
      <c r="E23" s="18"/>
      <c r="G23" s="25"/>
    </row>
    <row r="24" spans="2:9">
      <c r="B24" s="14">
        <v>1995</v>
      </c>
      <c r="C24" s="14" t="s">
        <v>70</v>
      </c>
      <c r="D24" s="14"/>
      <c r="E24" s="18">
        <v>28</v>
      </c>
      <c r="G24" s="25">
        <v>13889.96</v>
      </c>
      <c r="I24" s="86"/>
    </row>
    <row r="25" spans="2:9">
      <c r="B25" s="14"/>
      <c r="C25" s="14"/>
      <c r="D25" s="14"/>
      <c r="E25" s="18"/>
      <c r="G25" s="25"/>
    </row>
    <row r="26" spans="2:9">
      <c r="B26" s="14">
        <v>1996</v>
      </c>
      <c r="C26" s="14" t="s">
        <v>70</v>
      </c>
      <c r="D26" s="14"/>
      <c r="E26" s="18">
        <v>137</v>
      </c>
      <c r="G26" s="25">
        <v>63116</v>
      </c>
    </row>
    <row r="27" spans="2:9">
      <c r="B27" s="14"/>
      <c r="C27" s="14"/>
      <c r="D27" s="14"/>
      <c r="E27" s="18"/>
      <c r="G27" s="25"/>
    </row>
    <row r="28" spans="2:9">
      <c r="B28" s="14">
        <v>1997</v>
      </c>
      <c r="C28" s="14" t="s">
        <v>70</v>
      </c>
      <c r="D28" s="14"/>
      <c r="E28" s="18">
        <v>17</v>
      </c>
      <c r="G28" s="25">
        <v>8872.64</v>
      </c>
      <c r="I28" s="86"/>
    </row>
    <row r="29" spans="2:9">
      <c r="B29" s="14"/>
      <c r="C29" s="14"/>
      <c r="D29" s="14"/>
      <c r="E29" s="18"/>
      <c r="G29" s="25"/>
    </row>
    <row r="30" spans="2:9">
      <c r="B30" s="14">
        <v>1998</v>
      </c>
      <c r="C30" s="14" t="s">
        <v>70</v>
      </c>
      <c r="D30" s="14"/>
      <c r="E30" s="26">
        <v>126</v>
      </c>
      <c r="F30" s="12"/>
      <c r="G30" s="32">
        <v>4250</v>
      </c>
    </row>
    <row r="31" spans="2:9">
      <c r="B31" s="14"/>
      <c r="C31" s="14"/>
      <c r="D31" s="14"/>
      <c r="E31" s="18"/>
      <c r="G31" s="25"/>
    </row>
    <row r="32" spans="2:9">
      <c r="B32" s="14">
        <v>1999</v>
      </c>
      <c r="C32" s="14" t="s">
        <v>70</v>
      </c>
      <c r="D32" s="14"/>
      <c r="E32" s="18">
        <v>66</v>
      </c>
      <c r="G32" s="25">
        <v>33460</v>
      </c>
    </row>
    <row r="33" spans="2:9">
      <c r="B33" s="14"/>
      <c r="C33" s="14"/>
      <c r="D33" s="14"/>
      <c r="E33" s="18"/>
      <c r="G33" s="25"/>
    </row>
    <row r="34" spans="2:9">
      <c r="B34" s="14">
        <v>2000</v>
      </c>
      <c r="C34" s="14" t="s">
        <v>70</v>
      </c>
      <c r="D34" s="14"/>
      <c r="E34" s="18">
        <v>95</v>
      </c>
      <c r="G34" s="25">
        <v>62988</v>
      </c>
      <c r="I34" s="86"/>
    </row>
    <row r="35" spans="2:9">
      <c r="B35" s="14"/>
      <c r="C35" s="14"/>
      <c r="D35" s="14"/>
      <c r="E35" s="18"/>
      <c r="G35" s="25"/>
    </row>
    <row r="36" spans="2:9">
      <c r="B36" s="14">
        <v>2001</v>
      </c>
      <c r="C36" s="14" t="s">
        <v>70</v>
      </c>
      <c r="D36" s="14"/>
      <c r="E36" s="18">
        <v>121</v>
      </c>
      <c r="G36" s="25">
        <v>54811</v>
      </c>
    </row>
    <row r="37" spans="2:9">
      <c r="B37" s="14"/>
      <c r="C37" s="14"/>
      <c r="D37" s="14"/>
      <c r="E37" s="18"/>
      <c r="G37" s="25"/>
    </row>
    <row r="38" spans="2:9">
      <c r="B38" s="14">
        <v>2002</v>
      </c>
      <c r="C38" s="14" t="s">
        <v>70</v>
      </c>
      <c r="D38" s="14"/>
      <c r="E38" s="18">
        <v>21</v>
      </c>
      <c r="G38" s="25">
        <v>23901</v>
      </c>
    </row>
    <row r="39" spans="2:9">
      <c r="B39" s="14"/>
      <c r="C39" s="14"/>
      <c r="D39" s="14"/>
      <c r="E39" s="26"/>
      <c r="G39" s="31"/>
    </row>
    <row r="40" spans="2:9">
      <c r="B40" s="14">
        <v>2003</v>
      </c>
      <c r="C40" s="14" t="s">
        <v>70</v>
      </c>
      <c r="D40" s="14"/>
      <c r="E40" s="26">
        <v>76</v>
      </c>
      <c r="G40" s="25">
        <v>44576</v>
      </c>
      <c r="I40" s="86"/>
    </row>
    <row r="41" spans="2:9">
      <c r="B41" s="14"/>
      <c r="C41" s="14"/>
      <c r="D41" s="14"/>
      <c r="E41" s="26"/>
      <c r="G41" s="25"/>
    </row>
    <row r="42" spans="2:9">
      <c r="B42" s="14">
        <v>2004</v>
      </c>
      <c r="C42" s="14" t="s">
        <v>70</v>
      </c>
      <c r="D42" s="14"/>
      <c r="E42" s="26">
        <v>109</v>
      </c>
      <c r="G42" s="25">
        <v>10260</v>
      </c>
    </row>
    <row r="43" spans="2:9">
      <c r="B43" s="14"/>
      <c r="C43" s="14"/>
      <c r="D43" s="14"/>
      <c r="E43" s="26"/>
      <c r="G43" s="25"/>
    </row>
    <row r="44" spans="2:9">
      <c r="B44" s="14">
        <v>2006</v>
      </c>
      <c r="C44" s="14" t="s">
        <v>70</v>
      </c>
      <c r="D44" s="14"/>
      <c r="E44" s="26">
        <v>34</v>
      </c>
      <c r="G44" s="25">
        <v>20295.5</v>
      </c>
      <c r="I44" s="86"/>
    </row>
    <row r="45" spans="2:9">
      <c r="B45" s="14"/>
      <c r="C45" s="14"/>
      <c r="D45" s="14"/>
      <c r="E45" s="26"/>
      <c r="G45" s="25"/>
    </row>
    <row r="46" spans="2:9">
      <c r="B46" s="14">
        <v>2007</v>
      </c>
      <c r="C46" s="14" t="s">
        <v>70</v>
      </c>
      <c r="D46" s="14"/>
      <c r="E46" s="26">
        <v>136</v>
      </c>
      <c r="G46" s="25">
        <v>88552</v>
      </c>
      <c r="I46" s="86"/>
    </row>
    <row r="47" spans="2:9">
      <c r="B47" s="14"/>
      <c r="C47" s="14"/>
      <c r="D47" s="14"/>
      <c r="E47" s="26"/>
      <c r="G47" s="25"/>
    </row>
    <row r="48" spans="2:9">
      <c r="B48" s="14">
        <v>2009</v>
      </c>
      <c r="C48" s="14" t="s">
        <v>70</v>
      </c>
      <c r="D48" s="14"/>
      <c r="E48" s="26">
        <v>30</v>
      </c>
      <c r="G48" s="25">
        <v>34144</v>
      </c>
    </row>
    <row r="49" spans="1:11">
      <c r="B49" s="14"/>
      <c r="C49" s="14"/>
      <c r="D49" s="14"/>
      <c r="E49" s="18"/>
      <c r="G49" s="25"/>
    </row>
    <row r="50" spans="1:11">
      <c r="B50" s="14">
        <v>2010</v>
      </c>
      <c r="C50" s="14" t="s">
        <v>70</v>
      </c>
      <c r="D50" s="14"/>
      <c r="E50" s="18">
        <v>18</v>
      </c>
      <c r="G50" s="106">
        <v>15006.92</v>
      </c>
      <c r="I50" s="107">
        <f>(G50/E50)</f>
        <v>833.71777777777777</v>
      </c>
      <c r="K50">
        <f>ROUND((545+554+554+568)/4,2)</f>
        <v>555.25</v>
      </c>
    </row>
    <row r="51" spans="1:11">
      <c r="B51" s="103"/>
      <c r="C51" s="103"/>
      <c r="D51" s="103"/>
      <c r="E51" s="18"/>
      <c r="G51" s="106"/>
      <c r="I51" s="86"/>
    </row>
    <row r="52" spans="1:11">
      <c r="B52" s="103">
        <v>2015</v>
      </c>
      <c r="C52" s="103" t="s">
        <v>70</v>
      </c>
      <c r="D52" s="103"/>
      <c r="E52" s="18">
        <v>10</v>
      </c>
      <c r="G52" s="106">
        <f>(I52*E52)</f>
        <v>9275.5999999999985</v>
      </c>
      <c r="I52" s="107">
        <f>ROUND((I50*J52),2)</f>
        <v>927.56</v>
      </c>
      <c r="J52">
        <f>(K52/K50)</f>
        <v>1.1125619090499774</v>
      </c>
      <c r="K52">
        <f>ROUND((617+616+616+622)/4,2)</f>
        <v>617.75</v>
      </c>
    </row>
    <row r="53" spans="1:11">
      <c r="B53" s="103"/>
      <c r="C53" s="103"/>
      <c r="D53" s="103"/>
      <c r="E53" s="18"/>
      <c r="G53" s="106"/>
      <c r="I53" s="107"/>
    </row>
    <row r="54" spans="1:11">
      <c r="B54" s="103">
        <v>2016</v>
      </c>
      <c r="C54" s="103" t="s">
        <v>70</v>
      </c>
      <c r="E54" s="103">
        <v>5</v>
      </c>
      <c r="G54" s="36">
        <f>(I54*E54)</f>
        <v>4677.25</v>
      </c>
      <c r="I54" s="107">
        <f>ROUND((I50*J54),2)</f>
        <v>935.45</v>
      </c>
      <c r="J54">
        <f>(K54/K50)</f>
        <v>1.1220171094101756</v>
      </c>
      <c r="K54">
        <v>623</v>
      </c>
    </row>
    <row r="55" spans="1:11">
      <c r="G55" s="24"/>
    </row>
    <row r="56" spans="1:11" ht="15.75" thickBot="1">
      <c r="A56" s="14" t="s">
        <v>101</v>
      </c>
      <c r="G56" s="28">
        <f>SUM(G12:G54)</f>
        <v>1180945.02</v>
      </c>
    </row>
    <row r="57" spans="1:11" ht="15.75" thickTop="1">
      <c r="G57" s="24"/>
    </row>
    <row r="58" spans="1:11">
      <c r="G58" s="24"/>
    </row>
    <row r="59" spans="1:11">
      <c r="G59" s="24"/>
    </row>
    <row r="60" spans="1:11">
      <c r="G60" s="24"/>
    </row>
  </sheetData>
  <mergeCells count="4">
    <mergeCell ref="A1:G1"/>
    <mergeCell ref="A2:G2"/>
    <mergeCell ref="A5:G5"/>
    <mergeCell ref="A6:G6"/>
  </mergeCells>
  <printOptions horizontalCentered="1"/>
  <pageMargins left="0.7" right="0.7" top="0.75" bottom="0.75" header="0.3" footer="0.3"/>
  <pageSetup scale="8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G39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102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103</v>
      </c>
      <c r="B12" s="14">
        <v>2001</v>
      </c>
      <c r="C12" s="14" t="s">
        <v>70</v>
      </c>
      <c r="D12" s="14"/>
      <c r="E12" s="18">
        <v>1</v>
      </c>
      <c r="F12" s="7"/>
      <c r="G12" s="19">
        <v>2655</v>
      </c>
    </row>
    <row r="13" spans="1:7">
      <c r="B13" s="14"/>
      <c r="C13" s="14"/>
      <c r="D13" s="14"/>
      <c r="E13" s="18"/>
      <c r="G13" s="24"/>
    </row>
    <row r="14" spans="1:7">
      <c r="B14" s="14">
        <v>2006</v>
      </c>
      <c r="C14" s="14" t="s">
        <v>70</v>
      </c>
      <c r="D14" s="14"/>
      <c r="E14" s="18">
        <v>1</v>
      </c>
      <c r="G14" s="25">
        <v>5385</v>
      </c>
    </row>
    <row r="15" spans="1:7">
      <c r="B15" s="14"/>
      <c r="C15" s="14"/>
      <c r="D15" s="14"/>
      <c r="E15" s="18"/>
      <c r="G15" s="25"/>
    </row>
    <row r="16" spans="1:7">
      <c r="B16" s="14">
        <v>2007</v>
      </c>
      <c r="C16" s="14" t="s">
        <v>70</v>
      </c>
      <c r="D16" s="14"/>
      <c r="E16" s="18">
        <v>1</v>
      </c>
      <c r="G16" s="25">
        <v>6730</v>
      </c>
    </row>
    <row r="17" spans="1:7">
      <c r="B17" s="14"/>
      <c r="C17" s="14"/>
      <c r="D17" s="14"/>
      <c r="E17" s="18"/>
      <c r="G17" s="25"/>
    </row>
    <row r="18" spans="1:7">
      <c r="B18" s="14">
        <v>2008</v>
      </c>
      <c r="C18" s="14" t="s">
        <v>70</v>
      </c>
      <c r="D18" s="14"/>
      <c r="E18" s="18">
        <v>3</v>
      </c>
      <c r="G18" s="25">
        <v>8916</v>
      </c>
    </row>
    <row r="19" spans="1:7">
      <c r="B19" s="14"/>
      <c r="C19" s="14"/>
      <c r="D19" s="14"/>
      <c r="E19" s="18"/>
      <c r="G19" s="25"/>
    </row>
    <row r="20" spans="1:7">
      <c r="B20" s="14">
        <v>2011</v>
      </c>
      <c r="C20" s="14" t="s">
        <v>70</v>
      </c>
      <c r="D20" s="14"/>
      <c r="E20" s="18">
        <v>1</v>
      </c>
      <c r="G20" s="27">
        <v>5530</v>
      </c>
    </row>
    <row r="21" spans="1:7">
      <c r="G21" s="25"/>
    </row>
    <row r="22" spans="1:7">
      <c r="G22" s="25"/>
    </row>
    <row r="23" spans="1:7" ht="15.75" thickBot="1">
      <c r="A23" s="14" t="s">
        <v>104</v>
      </c>
      <c r="G23" s="28">
        <f>SUM(G12:G20)</f>
        <v>29216</v>
      </c>
    </row>
    <row r="24" spans="1:7" ht="15.75" thickTop="1">
      <c r="G24" s="25"/>
    </row>
    <row r="25" spans="1:7">
      <c r="G25" s="24"/>
    </row>
    <row r="26" spans="1:7">
      <c r="G26" s="24"/>
    </row>
    <row r="27" spans="1:7">
      <c r="G27" s="24"/>
    </row>
    <row r="39" spans="7:7">
      <c r="G39" s="29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4"/>
  <sheetViews>
    <sheetView workbookViewId="0">
      <pane xSplit="2" ySplit="10" topLeftCell="C50" activePane="bottomRight" state="frozen"/>
      <selection pane="topRight" activeCell="C1" sqref="C1"/>
      <selection pane="bottomLeft" activeCell="A11" sqref="A11"/>
      <selection pane="bottomRight" activeCell="E34" sqref="E34"/>
    </sheetView>
  </sheetViews>
  <sheetFormatPr defaultRowHeight="15"/>
  <cols>
    <col min="2" max="2" width="45.28515625" bestFit="1" customWidth="1"/>
    <col min="3" max="3" width="16" customWidth="1"/>
    <col min="4" max="4" width="14.42578125" style="108" customWidth="1"/>
    <col min="5" max="5" width="19.42578125" style="4" customWidth="1"/>
    <col min="6" max="6" width="16.28515625" style="4" customWidth="1"/>
    <col min="7" max="7" width="1.85546875" style="112" customWidth="1"/>
    <col min="8" max="8" width="15.85546875" style="108" customWidth="1"/>
    <col min="9" max="9" width="2" style="39" customWidth="1"/>
    <col min="10" max="10" width="20.7109375" style="108" customWidth="1"/>
    <col min="11" max="14" width="9.140625" style="108"/>
  </cols>
  <sheetData>
    <row r="1" spans="1:14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4">
      <c r="A2" s="127" t="s">
        <v>59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4">
      <c r="A3" s="108"/>
      <c r="B3" s="108"/>
      <c r="C3" s="108"/>
      <c r="E3" s="108"/>
      <c r="F3" s="108"/>
      <c r="G3" s="39"/>
    </row>
    <row r="4" spans="1:14" ht="17.25">
      <c r="A4" s="127" t="s">
        <v>337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4">
      <c r="A5" s="127" t="s">
        <v>336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4">
      <c r="A6" s="127"/>
      <c r="B6" s="127"/>
      <c r="C6" s="127"/>
      <c r="D6" s="127"/>
      <c r="E6" s="127"/>
      <c r="F6" s="127"/>
      <c r="G6" s="127"/>
      <c r="H6" s="127"/>
      <c r="I6" s="127"/>
      <c r="J6" s="127"/>
    </row>
    <row r="7" spans="1:14">
      <c r="A7" s="108"/>
      <c r="B7" s="108"/>
      <c r="C7" s="108"/>
      <c r="F7" s="8" t="s">
        <v>33</v>
      </c>
      <c r="G7" s="110"/>
    </row>
    <row r="8" spans="1:14">
      <c r="A8" s="108"/>
      <c r="B8" s="108"/>
      <c r="C8" s="108"/>
      <c r="E8" s="8" t="s">
        <v>31</v>
      </c>
      <c r="F8" s="8" t="s">
        <v>1</v>
      </c>
      <c r="G8" s="110"/>
      <c r="J8" s="8" t="s">
        <v>33</v>
      </c>
    </row>
    <row r="9" spans="1:14" s="7" customFormat="1">
      <c r="A9" s="108" t="s">
        <v>0</v>
      </c>
      <c r="C9" s="108" t="s">
        <v>1</v>
      </c>
      <c r="D9" s="108" t="s">
        <v>30</v>
      </c>
      <c r="E9" s="8" t="s">
        <v>32</v>
      </c>
      <c r="F9" s="8" t="s">
        <v>34</v>
      </c>
      <c r="G9" s="110"/>
      <c r="H9" s="108" t="s">
        <v>334</v>
      </c>
      <c r="I9" s="39"/>
      <c r="J9" s="108" t="s">
        <v>334</v>
      </c>
      <c r="K9" s="108"/>
      <c r="L9" s="108"/>
      <c r="M9" s="108"/>
      <c r="N9" s="108"/>
    </row>
    <row r="10" spans="1:14" s="109" customFormat="1">
      <c r="A10" s="2" t="s">
        <v>48</v>
      </c>
      <c r="B10" s="2" t="s">
        <v>47</v>
      </c>
      <c r="C10" s="2" t="s">
        <v>44</v>
      </c>
      <c r="D10" s="6" t="s">
        <v>45</v>
      </c>
      <c r="E10" s="9" t="s">
        <v>46</v>
      </c>
      <c r="F10" s="10" t="s">
        <v>331</v>
      </c>
      <c r="G10" s="111"/>
      <c r="H10" s="2" t="s">
        <v>335</v>
      </c>
      <c r="I10" s="38"/>
      <c r="J10" s="2" t="s">
        <v>335</v>
      </c>
      <c r="K10" s="2"/>
      <c r="L10" s="2"/>
      <c r="M10" s="2"/>
      <c r="N10" s="2"/>
    </row>
    <row r="12" spans="1:14">
      <c r="B12" s="2" t="s">
        <v>2</v>
      </c>
    </row>
    <row r="13" spans="1:14">
      <c r="A13" s="3"/>
      <c r="H13" s="21"/>
      <c r="I13" s="37"/>
      <c r="J13" s="21"/>
    </row>
    <row r="14" spans="1:14">
      <c r="A14" s="11">
        <v>353.1</v>
      </c>
      <c r="B14" s="12" t="s">
        <v>3</v>
      </c>
      <c r="C14" s="95">
        <f>OC!C13</f>
        <v>919506</v>
      </c>
      <c r="E14" s="24"/>
      <c r="F14" s="89">
        <f>+C14</f>
        <v>919506</v>
      </c>
      <c r="G14" s="113"/>
      <c r="H14" s="21">
        <f>'353.10'!J29</f>
        <v>1167772.6200000001</v>
      </c>
      <c r="I14" s="37"/>
      <c r="J14" s="21">
        <f>+H14</f>
        <v>1167772.6200000001</v>
      </c>
      <c r="L14" s="108">
        <f>H14/F14</f>
        <v>1.27</v>
      </c>
    </row>
    <row r="15" spans="1:14">
      <c r="A15" s="11">
        <v>353.4</v>
      </c>
      <c r="B15" s="12" t="s">
        <v>4</v>
      </c>
      <c r="C15" s="85">
        <f>OC!C14</f>
        <v>5043671</v>
      </c>
      <c r="E15" s="24"/>
      <c r="F15" s="36">
        <f>+C15</f>
        <v>5043671</v>
      </c>
      <c r="G15" s="54"/>
      <c r="H15" s="21">
        <f>'353.40'!L27</f>
        <v>6382818</v>
      </c>
      <c r="I15" s="37"/>
      <c r="J15" s="21">
        <f>+H15</f>
        <v>6382818</v>
      </c>
    </row>
    <row r="16" spans="1:14">
      <c r="A16" s="3"/>
      <c r="C16" s="24"/>
      <c r="E16" s="24"/>
      <c r="F16" s="24"/>
      <c r="G16" s="54"/>
      <c r="H16" s="24"/>
      <c r="I16" s="54"/>
      <c r="J16" s="24"/>
    </row>
    <row r="17" spans="1:10" ht="15.75" thickBot="1">
      <c r="A17" s="3"/>
      <c r="B17" t="s">
        <v>5</v>
      </c>
      <c r="C17" s="97">
        <f>SUM(C14:C15)</f>
        <v>5963177</v>
      </c>
      <c r="E17" s="24"/>
      <c r="F17" s="96">
        <f>SUM(F14:F15)</f>
        <v>5963177</v>
      </c>
      <c r="G17" s="113"/>
      <c r="H17" s="96">
        <f t="shared" ref="H17:J17" si="0">SUM(H14:H15)</f>
        <v>7550590.6200000001</v>
      </c>
      <c r="I17" s="113"/>
      <c r="J17" s="96">
        <f t="shared" si="0"/>
        <v>7550590.6200000001</v>
      </c>
    </row>
    <row r="18" spans="1:10" ht="15.75" thickTop="1">
      <c r="A18" s="3"/>
      <c r="C18" s="24"/>
      <c r="E18" s="24"/>
      <c r="F18" s="24"/>
      <c r="G18" s="54"/>
      <c r="H18" s="21"/>
      <c r="I18" s="37"/>
      <c r="J18" s="21"/>
    </row>
    <row r="19" spans="1:10">
      <c r="A19" s="3"/>
      <c r="B19" s="2" t="s">
        <v>6</v>
      </c>
      <c r="C19" s="24"/>
      <c r="E19" s="24"/>
      <c r="F19" s="24"/>
      <c r="G19" s="54"/>
      <c r="H19" s="21"/>
      <c r="I19" s="37"/>
      <c r="J19" s="21"/>
    </row>
    <row r="20" spans="1:10">
      <c r="A20" s="3"/>
      <c r="C20" s="24"/>
      <c r="E20" s="24"/>
      <c r="F20" s="24"/>
      <c r="G20" s="54"/>
      <c r="H20" s="21"/>
      <c r="I20" s="37"/>
      <c r="J20" s="21"/>
    </row>
    <row r="21" spans="1:10">
      <c r="A21" s="3"/>
      <c r="B21" s="108" t="s">
        <v>7</v>
      </c>
      <c r="C21" s="24"/>
      <c r="E21" s="24"/>
      <c r="F21" s="24"/>
      <c r="G21" s="54"/>
      <c r="H21" s="21"/>
      <c r="I21" s="37"/>
      <c r="J21" s="21"/>
    </row>
    <row r="22" spans="1:10">
      <c r="A22" s="3">
        <v>354.1</v>
      </c>
      <c r="B22" t="s">
        <v>8</v>
      </c>
      <c r="C22" s="21">
        <f>OC!C21</f>
        <v>1975240.5927200001</v>
      </c>
      <c r="D22" s="108" t="s">
        <v>35</v>
      </c>
      <c r="E22" s="21">
        <v>800848</v>
      </c>
      <c r="F22" s="21">
        <f>+C22-E22</f>
        <v>1174392.5927200001</v>
      </c>
      <c r="G22" s="37"/>
      <c r="H22" s="21">
        <v>4296765</v>
      </c>
      <c r="I22" s="37"/>
      <c r="J22" s="21">
        <v>2091951</v>
      </c>
    </row>
    <row r="23" spans="1:10">
      <c r="A23" s="3">
        <v>354.2</v>
      </c>
      <c r="B23" t="s">
        <v>9</v>
      </c>
      <c r="C23" s="21">
        <f>OC!C22</f>
        <v>8190011.21</v>
      </c>
      <c r="D23" s="108" t="s">
        <v>35</v>
      </c>
      <c r="E23" s="21">
        <v>3858427</v>
      </c>
      <c r="F23" s="21">
        <f t="shared" ref="F23:F24" si="1">+C23-E23</f>
        <v>4331584.21</v>
      </c>
      <c r="G23" s="37"/>
      <c r="H23" s="21">
        <v>24504882</v>
      </c>
      <c r="I23" s="37"/>
      <c r="J23" s="21">
        <v>9392615</v>
      </c>
    </row>
    <row r="24" spans="1:10">
      <c r="A24" s="3">
        <v>354.3</v>
      </c>
      <c r="B24" t="s">
        <v>10</v>
      </c>
      <c r="C24" s="98">
        <f>OC!C23</f>
        <v>285200</v>
      </c>
      <c r="D24" s="108" t="s">
        <v>36</v>
      </c>
      <c r="E24" s="98">
        <v>227852</v>
      </c>
      <c r="F24" s="98">
        <f t="shared" si="1"/>
        <v>57348</v>
      </c>
      <c r="G24" s="37"/>
      <c r="H24" s="98">
        <v>709292</v>
      </c>
      <c r="I24" s="37"/>
      <c r="J24" s="98">
        <v>142625</v>
      </c>
    </row>
    <row r="25" spans="1:10">
      <c r="A25" s="3"/>
      <c r="C25" s="24"/>
      <c r="E25" s="24"/>
      <c r="F25" s="24"/>
      <c r="G25" s="54"/>
      <c r="H25" s="24"/>
      <c r="I25" s="54"/>
      <c r="J25" s="24"/>
    </row>
    <row r="26" spans="1:10">
      <c r="A26" s="3"/>
      <c r="B26" t="s">
        <v>11</v>
      </c>
      <c r="C26" s="89">
        <f>SUM(C22:C24)</f>
        <v>10450451.802719999</v>
      </c>
      <c r="E26" s="89">
        <f t="shared" ref="E26:H26" si="2">SUM(E22:E24)</f>
        <v>4887127</v>
      </c>
      <c r="F26" s="89">
        <f t="shared" si="2"/>
        <v>5563324.80272</v>
      </c>
      <c r="G26" s="113"/>
      <c r="H26" s="89">
        <f t="shared" si="2"/>
        <v>29510939</v>
      </c>
      <c r="I26" s="37"/>
      <c r="J26" s="89">
        <f>SUM(J22:J24)</f>
        <v>11627191</v>
      </c>
    </row>
    <row r="27" spans="1:10">
      <c r="A27" s="3"/>
      <c r="C27" s="24"/>
      <c r="E27" s="24"/>
      <c r="F27" s="24"/>
      <c r="G27" s="54"/>
      <c r="H27" s="21"/>
      <c r="I27" s="37"/>
      <c r="J27" s="21"/>
    </row>
    <row r="28" spans="1:10">
      <c r="A28" s="3">
        <v>355</v>
      </c>
      <c r="B28" t="s">
        <v>12</v>
      </c>
      <c r="C28" s="21">
        <f>OC!C27</f>
        <v>224878</v>
      </c>
      <c r="D28" s="108" t="s">
        <v>37</v>
      </c>
      <c r="E28" s="21">
        <v>65495</v>
      </c>
      <c r="F28" s="21">
        <f>+C28-E28</f>
        <v>159383</v>
      </c>
      <c r="G28" s="37"/>
      <c r="H28" s="21">
        <v>587101</v>
      </c>
      <c r="I28" s="37"/>
      <c r="J28" s="21">
        <v>330497</v>
      </c>
    </row>
    <row r="29" spans="1:10">
      <c r="A29" s="3"/>
      <c r="C29" s="24"/>
      <c r="E29" s="24"/>
      <c r="F29" s="24"/>
      <c r="G29" s="54"/>
      <c r="H29" s="21"/>
      <c r="I29" s="37"/>
      <c r="J29" s="21"/>
    </row>
    <row r="30" spans="1:10">
      <c r="A30" s="3"/>
      <c r="B30" s="108" t="s">
        <v>13</v>
      </c>
      <c r="C30" s="24"/>
      <c r="E30" s="24"/>
      <c r="F30" s="24"/>
      <c r="G30" s="54"/>
      <c r="H30" s="21"/>
      <c r="I30" s="37"/>
      <c r="J30" s="21"/>
    </row>
    <row r="31" spans="1:10">
      <c r="A31" s="3">
        <v>360.11</v>
      </c>
      <c r="B31" t="s">
        <v>299</v>
      </c>
      <c r="C31" s="21">
        <f>OC!C30</f>
        <v>902142.95</v>
      </c>
      <c r="D31" s="108" t="s">
        <v>38</v>
      </c>
      <c r="E31" s="21">
        <v>199611</v>
      </c>
      <c r="F31" s="21">
        <f t="shared" ref="F31:F40" si="3">+C31-E31</f>
        <v>702531.95</v>
      </c>
      <c r="G31" s="37"/>
      <c r="H31" s="21">
        <v>1369410</v>
      </c>
      <c r="I31" s="37"/>
      <c r="J31" s="21">
        <v>969950</v>
      </c>
    </row>
    <row r="32" spans="1:10">
      <c r="A32" s="5">
        <v>360.12</v>
      </c>
      <c r="B32" t="s">
        <v>300</v>
      </c>
      <c r="C32" s="21">
        <f>OC!C31</f>
        <v>697346.44</v>
      </c>
      <c r="D32" s="108" t="s">
        <v>39</v>
      </c>
      <c r="E32" s="21">
        <v>119005</v>
      </c>
      <c r="F32" s="21">
        <f t="shared" si="3"/>
        <v>578341.43999999994</v>
      </c>
      <c r="G32" s="37"/>
      <c r="H32" s="21">
        <v>965799</v>
      </c>
      <c r="I32" s="37"/>
      <c r="J32" s="21">
        <v>776585</v>
      </c>
    </row>
    <row r="33" spans="1:10">
      <c r="A33" s="5">
        <v>360.13</v>
      </c>
      <c r="B33" t="s">
        <v>301</v>
      </c>
      <c r="C33" s="21">
        <f>OC!C32</f>
        <v>51462</v>
      </c>
      <c r="D33" s="108" t="s">
        <v>304</v>
      </c>
      <c r="E33" s="21">
        <v>7872</v>
      </c>
      <c r="F33" s="21">
        <f t="shared" si="3"/>
        <v>43590</v>
      </c>
      <c r="G33" s="37"/>
      <c r="H33" s="21">
        <v>69216</v>
      </c>
      <c r="I33" s="37"/>
      <c r="J33" s="21">
        <v>58629</v>
      </c>
    </row>
    <row r="34" spans="1:10">
      <c r="A34" s="5">
        <v>360.21</v>
      </c>
      <c r="B34" t="s">
        <v>302</v>
      </c>
      <c r="C34" s="21">
        <f>OC!C33</f>
        <v>17115</v>
      </c>
      <c r="D34" s="108" t="s">
        <v>42</v>
      </c>
      <c r="E34" s="21">
        <v>11129</v>
      </c>
      <c r="F34" s="21">
        <f t="shared" si="3"/>
        <v>5986</v>
      </c>
      <c r="G34" s="37"/>
      <c r="H34" s="21">
        <v>66406</v>
      </c>
      <c r="I34" s="37"/>
      <c r="J34" s="21">
        <v>23227</v>
      </c>
    </row>
    <row r="35" spans="1:10">
      <c r="A35" s="5">
        <v>360.22</v>
      </c>
      <c r="B35" t="s">
        <v>303</v>
      </c>
      <c r="C35" s="21">
        <f>OC!C34</f>
        <v>210590</v>
      </c>
      <c r="D35" s="108" t="s">
        <v>42</v>
      </c>
      <c r="E35" s="21">
        <v>136931</v>
      </c>
      <c r="F35" s="21">
        <f t="shared" si="3"/>
        <v>73659</v>
      </c>
      <c r="G35" s="37"/>
      <c r="H35" s="21">
        <v>817089</v>
      </c>
      <c r="I35" s="37"/>
      <c r="J35" s="21">
        <v>285796</v>
      </c>
    </row>
    <row r="36" spans="1:10">
      <c r="A36" s="3">
        <v>360.31</v>
      </c>
      <c r="B36" t="s">
        <v>14</v>
      </c>
      <c r="C36" s="21">
        <f>OC!C35</f>
        <v>50900</v>
      </c>
      <c r="D36" s="108" t="s">
        <v>40</v>
      </c>
      <c r="E36" s="21">
        <v>11971</v>
      </c>
      <c r="F36" s="21">
        <f t="shared" si="3"/>
        <v>38929</v>
      </c>
      <c r="G36" s="37"/>
      <c r="H36" s="21">
        <v>72168</v>
      </c>
      <c r="I36" s="37"/>
      <c r="J36" s="21">
        <v>53514</v>
      </c>
    </row>
    <row r="37" spans="1:10">
      <c r="A37" s="3">
        <v>360.41</v>
      </c>
      <c r="B37" t="s">
        <v>15</v>
      </c>
      <c r="C37" s="21">
        <f>OC!C36</f>
        <v>39731</v>
      </c>
      <c r="D37" s="108" t="s">
        <v>40</v>
      </c>
      <c r="E37" s="21">
        <v>10079</v>
      </c>
      <c r="F37" s="21">
        <f t="shared" si="3"/>
        <v>29652</v>
      </c>
      <c r="G37" s="37"/>
      <c r="H37" s="21">
        <v>57750</v>
      </c>
      <c r="I37" s="37"/>
      <c r="J37" s="21">
        <v>42447</v>
      </c>
    </row>
    <row r="38" spans="1:10">
      <c r="A38" s="3">
        <v>360.51</v>
      </c>
      <c r="B38" t="s">
        <v>16</v>
      </c>
      <c r="C38" s="21">
        <f>OC!C37</f>
        <v>73662</v>
      </c>
      <c r="D38" s="108" t="s">
        <v>39</v>
      </c>
      <c r="E38" s="21">
        <v>16918</v>
      </c>
      <c r="F38" s="21">
        <f t="shared" si="3"/>
        <v>56744</v>
      </c>
      <c r="G38" s="37"/>
      <c r="H38" s="21">
        <v>140069</v>
      </c>
      <c r="I38" s="37"/>
      <c r="J38" s="21">
        <v>104370</v>
      </c>
    </row>
    <row r="39" spans="1:10">
      <c r="A39" s="3">
        <v>360.61</v>
      </c>
      <c r="B39" t="s">
        <v>17</v>
      </c>
      <c r="C39" s="21">
        <f>OC!C38</f>
        <v>67152</v>
      </c>
      <c r="D39" s="108" t="s">
        <v>40</v>
      </c>
      <c r="E39" s="21">
        <v>18396</v>
      </c>
      <c r="F39" s="21">
        <f t="shared" si="3"/>
        <v>48756</v>
      </c>
      <c r="G39" s="37"/>
      <c r="H39" s="21">
        <v>100862</v>
      </c>
      <c r="I39" s="37"/>
      <c r="J39" s="21">
        <v>73231</v>
      </c>
    </row>
    <row r="40" spans="1:10">
      <c r="A40" s="3">
        <v>360.71</v>
      </c>
      <c r="B40" t="s">
        <v>24</v>
      </c>
      <c r="C40" s="98">
        <f>OC!C39</f>
        <v>3374</v>
      </c>
      <c r="D40" s="108" t="s">
        <v>41</v>
      </c>
      <c r="E40" s="98">
        <v>294</v>
      </c>
      <c r="F40" s="98">
        <f t="shared" si="3"/>
        <v>3080</v>
      </c>
      <c r="G40" s="37"/>
      <c r="H40" s="98">
        <v>3219</v>
      </c>
      <c r="I40" s="37"/>
      <c r="J40" s="98">
        <v>2939</v>
      </c>
    </row>
    <row r="41" spans="1:10">
      <c r="A41" s="3"/>
      <c r="C41" s="24"/>
      <c r="E41" s="24"/>
      <c r="F41" s="24"/>
      <c r="G41" s="54"/>
      <c r="H41" s="21"/>
      <c r="I41" s="37"/>
      <c r="J41" s="21"/>
    </row>
    <row r="42" spans="1:10">
      <c r="A42" s="3"/>
      <c r="B42" t="s">
        <v>18</v>
      </c>
      <c r="C42" s="89">
        <f>SUM(C31:C40)</f>
        <v>2113475.3899999997</v>
      </c>
      <c r="E42" s="89">
        <f>SUM(E31:E40)</f>
        <v>532206</v>
      </c>
      <c r="F42" s="89">
        <f>SUM(F31:F40)</f>
        <v>1581269.39</v>
      </c>
      <c r="G42" s="113"/>
      <c r="H42" s="89">
        <f t="shared" ref="H42:J42" si="4">SUM(H31:H40)</f>
        <v>3661988</v>
      </c>
      <c r="I42" s="113"/>
      <c r="J42" s="89">
        <f t="shared" si="4"/>
        <v>2390688</v>
      </c>
    </row>
    <row r="43" spans="1:10">
      <c r="A43" s="3"/>
      <c r="C43" s="24"/>
      <c r="E43" s="24"/>
      <c r="F43" s="24"/>
      <c r="G43" s="54"/>
      <c r="H43" s="21"/>
      <c r="I43" s="37"/>
      <c r="J43" s="21"/>
    </row>
    <row r="44" spans="1:10">
      <c r="A44" s="3"/>
      <c r="B44" s="108" t="s">
        <v>19</v>
      </c>
      <c r="C44" s="24"/>
      <c r="E44" s="24"/>
      <c r="F44" s="24"/>
      <c r="G44" s="54"/>
      <c r="H44" s="21"/>
      <c r="I44" s="37"/>
      <c r="J44" s="21"/>
    </row>
    <row r="45" spans="1:10">
      <c r="A45" s="3">
        <v>361.12</v>
      </c>
      <c r="B45" t="s">
        <v>20</v>
      </c>
      <c r="C45" s="24">
        <f>OC!C44</f>
        <v>2890048.07</v>
      </c>
      <c r="D45" s="108" t="s">
        <v>39</v>
      </c>
      <c r="E45" s="24">
        <v>783455</v>
      </c>
      <c r="F45" s="24">
        <f t="shared" ref="F45:F52" si="5">+C45-E45</f>
        <v>2106593.0699999998</v>
      </c>
      <c r="G45" s="54"/>
      <c r="H45" s="21">
        <v>4604780</v>
      </c>
      <c r="I45" s="37"/>
      <c r="J45" s="21">
        <v>3258745</v>
      </c>
    </row>
    <row r="46" spans="1:10">
      <c r="A46" s="3">
        <v>361.13</v>
      </c>
      <c r="B46" t="s">
        <v>21</v>
      </c>
      <c r="C46" s="24">
        <f>OC!C45</f>
        <v>1510171.67</v>
      </c>
      <c r="D46" s="108" t="s">
        <v>39</v>
      </c>
      <c r="E46" s="24">
        <v>527683</v>
      </c>
      <c r="F46" s="24">
        <f t="shared" si="5"/>
        <v>982488.66999999993</v>
      </c>
      <c r="G46" s="54"/>
      <c r="H46" s="21">
        <v>2869036</v>
      </c>
      <c r="I46" s="37"/>
      <c r="J46" s="21">
        <v>1862921</v>
      </c>
    </row>
    <row r="47" spans="1:10">
      <c r="A47" s="3">
        <v>361.21</v>
      </c>
      <c r="B47" t="s">
        <v>22</v>
      </c>
      <c r="C47" s="24">
        <f>OC!C46</f>
        <v>15966</v>
      </c>
      <c r="D47" s="108" t="s">
        <v>42</v>
      </c>
      <c r="E47" s="24">
        <v>8826</v>
      </c>
      <c r="F47" s="24">
        <f t="shared" si="5"/>
        <v>7140</v>
      </c>
      <c r="G47" s="54"/>
      <c r="H47" s="21">
        <v>61948</v>
      </c>
      <c r="I47" s="37"/>
      <c r="J47" s="21">
        <v>27702</v>
      </c>
    </row>
    <row r="48" spans="1:10">
      <c r="A48" s="3">
        <v>361.22</v>
      </c>
      <c r="B48" t="s">
        <v>23</v>
      </c>
      <c r="C48" s="24">
        <f>OC!C47</f>
        <v>434214.66</v>
      </c>
      <c r="D48" s="108" t="s">
        <v>42</v>
      </c>
      <c r="E48" s="24">
        <v>240041</v>
      </c>
      <c r="F48" s="24">
        <f t="shared" si="5"/>
        <v>194173.65999999997</v>
      </c>
      <c r="G48" s="54"/>
      <c r="H48" s="21">
        <v>1684753</v>
      </c>
      <c r="I48" s="37"/>
      <c r="J48" s="21">
        <v>753395</v>
      </c>
    </row>
    <row r="49" spans="1:14">
      <c r="A49" s="3">
        <v>361.23</v>
      </c>
      <c r="B49" t="s">
        <v>49</v>
      </c>
      <c r="C49" s="24">
        <f>OC!C48</f>
        <v>273682</v>
      </c>
      <c r="D49" s="108" t="s">
        <v>42</v>
      </c>
      <c r="E49" s="24">
        <v>100313</v>
      </c>
      <c r="F49" s="24">
        <f t="shared" si="5"/>
        <v>173369</v>
      </c>
      <c r="G49" s="54"/>
      <c r="H49" s="21">
        <v>705784</v>
      </c>
      <c r="I49" s="37"/>
      <c r="J49" s="21">
        <v>353716</v>
      </c>
    </row>
    <row r="50" spans="1:14">
      <c r="A50" s="3">
        <v>361.51</v>
      </c>
      <c r="B50" t="s">
        <v>16</v>
      </c>
      <c r="C50" s="24">
        <f>OC!C49</f>
        <v>39269.86</v>
      </c>
      <c r="D50" s="108" t="s">
        <v>40</v>
      </c>
      <c r="E50" s="24">
        <v>23260</v>
      </c>
      <c r="F50" s="24">
        <f t="shared" si="5"/>
        <v>16009.86</v>
      </c>
      <c r="G50" s="54"/>
      <c r="H50" s="21">
        <v>180371</v>
      </c>
      <c r="I50" s="37"/>
      <c r="J50" s="21">
        <v>40531</v>
      </c>
    </row>
    <row r="51" spans="1:14">
      <c r="A51" s="3">
        <v>361.61</v>
      </c>
      <c r="B51" t="s">
        <v>17</v>
      </c>
      <c r="C51" s="24">
        <f>OC!C50</f>
        <v>10600</v>
      </c>
      <c r="D51" s="108" t="s">
        <v>40</v>
      </c>
      <c r="E51" s="24">
        <v>3582</v>
      </c>
      <c r="F51" s="24">
        <f t="shared" si="5"/>
        <v>7018</v>
      </c>
      <c r="G51" s="54"/>
      <c r="H51" s="21">
        <v>18701</v>
      </c>
      <c r="I51" s="37"/>
      <c r="J51" s="21">
        <v>12369</v>
      </c>
    </row>
    <row r="52" spans="1:14">
      <c r="A52" s="3">
        <v>361.71</v>
      </c>
      <c r="B52" t="s">
        <v>24</v>
      </c>
      <c r="C52" s="36">
        <f>OC!C51</f>
        <v>1290564.5799999998</v>
      </c>
      <c r="D52" s="108" t="s">
        <v>41</v>
      </c>
      <c r="E52" s="36">
        <v>556090</v>
      </c>
      <c r="F52" s="36">
        <f t="shared" si="5"/>
        <v>734474.57999999984</v>
      </c>
      <c r="G52" s="54"/>
      <c r="H52" s="98">
        <v>3765022</v>
      </c>
      <c r="I52" s="37"/>
      <c r="J52" s="98">
        <v>1628313</v>
      </c>
    </row>
    <row r="53" spans="1:14">
      <c r="A53" s="3"/>
      <c r="C53" s="24"/>
      <c r="E53" s="24"/>
      <c r="F53" s="24"/>
      <c r="G53" s="54"/>
      <c r="H53" s="24"/>
      <c r="I53" s="54"/>
      <c r="J53" s="24"/>
    </row>
    <row r="54" spans="1:14">
      <c r="A54" s="3"/>
      <c r="B54" t="s">
        <v>25</v>
      </c>
      <c r="C54" s="89">
        <f>SUM(C45:C52)</f>
        <v>6464516.8400000008</v>
      </c>
      <c r="D54" s="99"/>
      <c r="E54" s="89">
        <f>SUM(E45:E52)</f>
        <v>2243250</v>
      </c>
      <c r="F54" s="89">
        <f>SUM(F45:F52)</f>
        <v>4221266.84</v>
      </c>
      <c r="G54" s="113"/>
      <c r="H54" s="89">
        <f t="shared" ref="H54:J54" si="6">SUM(H45:H52)</f>
        <v>13890395</v>
      </c>
      <c r="I54" s="113"/>
      <c r="J54" s="89">
        <f t="shared" si="6"/>
        <v>7937692</v>
      </c>
    </row>
    <row r="55" spans="1:14">
      <c r="A55" s="3"/>
      <c r="C55" s="24"/>
      <c r="E55" s="24"/>
      <c r="F55" s="24"/>
      <c r="G55" s="54"/>
      <c r="H55" s="21"/>
      <c r="I55" s="37"/>
      <c r="J55" s="21"/>
    </row>
    <row r="56" spans="1:14" s="12" customFormat="1">
      <c r="A56" s="11">
        <v>363</v>
      </c>
      <c r="B56" s="12" t="s">
        <v>26</v>
      </c>
      <c r="C56" s="22">
        <f>OC!C55</f>
        <v>1180945.02</v>
      </c>
      <c r="D56" s="35" t="s">
        <v>38</v>
      </c>
      <c r="E56" s="22">
        <v>439122</v>
      </c>
      <c r="F56" s="22">
        <f t="shared" ref="F56" si="7">+C56-E56</f>
        <v>741823.02</v>
      </c>
      <c r="G56" s="114"/>
      <c r="H56" s="21">
        <v>3361056</v>
      </c>
      <c r="I56" s="37"/>
      <c r="J56" s="21">
        <v>1745066</v>
      </c>
      <c r="K56" s="35"/>
      <c r="L56" s="35"/>
      <c r="M56" s="35"/>
      <c r="N56" s="35"/>
    </row>
    <row r="57" spans="1:14">
      <c r="A57" s="3"/>
      <c r="C57" s="21"/>
      <c r="E57" s="21"/>
      <c r="F57" s="21"/>
      <c r="G57" s="37"/>
      <c r="H57" s="21"/>
      <c r="I57" s="37"/>
      <c r="J57" s="21"/>
    </row>
    <row r="58" spans="1:14">
      <c r="A58" s="3">
        <v>364</v>
      </c>
      <c r="B58" t="s">
        <v>50</v>
      </c>
      <c r="C58" s="21">
        <f>OC!C57</f>
        <v>29216</v>
      </c>
      <c r="D58" s="108" t="s">
        <v>51</v>
      </c>
      <c r="E58" s="21">
        <v>6105</v>
      </c>
      <c r="F58" s="21">
        <f t="shared" ref="F58" si="8">+C58-E58</f>
        <v>23111</v>
      </c>
      <c r="G58" s="37"/>
      <c r="H58" s="21">
        <v>38824</v>
      </c>
      <c r="I58" s="37"/>
      <c r="J58" s="21">
        <v>30254</v>
      </c>
    </row>
    <row r="59" spans="1:14">
      <c r="A59" s="3"/>
      <c r="C59" s="21"/>
      <c r="E59" s="21"/>
      <c r="F59" s="21"/>
      <c r="G59" s="37"/>
      <c r="H59" s="21"/>
      <c r="I59" s="37"/>
      <c r="J59" s="21"/>
    </row>
    <row r="60" spans="1:14">
      <c r="A60" s="3">
        <v>371</v>
      </c>
      <c r="B60" t="s">
        <v>27</v>
      </c>
      <c r="C60" s="21">
        <f>OC!C59</f>
        <v>590127</v>
      </c>
      <c r="D60" s="108" t="s">
        <v>43</v>
      </c>
      <c r="E60" s="21">
        <v>327950</v>
      </c>
      <c r="F60" s="21">
        <f t="shared" ref="F60" si="9">+C60-E60</f>
        <v>262177</v>
      </c>
      <c r="G60" s="37"/>
      <c r="H60" s="21">
        <v>1480820</v>
      </c>
      <c r="I60" s="37"/>
      <c r="J60" s="21">
        <v>468651</v>
      </c>
    </row>
    <row r="61" spans="1:14">
      <c r="A61" s="3"/>
      <c r="C61" s="21"/>
      <c r="E61" s="21"/>
      <c r="F61" s="21"/>
      <c r="G61" s="37"/>
      <c r="H61" s="21"/>
      <c r="I61" s="37"/>
      <c r="J61" s="21"/>
    </row>
    <row r="62" spans="1:14">
      <c r="A62" s="3">
        <v>390</v>
      </c>
      <c r="B62" t="s">
        <v>52</v>
      </c>
      <c r="C62" s="21">
        <f>OC!C61</f>
        <v>67342</v>
      </c>
      <c r="D62" s="108" t="s">
        <v>53</v>
      </c>
      <c r="E62" s="21">
        <v>31465</v>
      </c>
      <c r="F62" s="21">
        <f t="shared" ref="F62" si="10">+C62-E62</f>
        <v>35877</v>
      </c>
      <c r="G62" s="37"/>
      <c r="H62" s="21">
        <v>67203</v>
      </c>
      <c r="I62" s="37"/>
      <c r="J62" s="21">
        <v>36095</v>
      </c>
    </row>
    <row r="63" spans="1:14">
      <c r="A63" s="3"/>
      <c r="C63" s="21"/>
      <c r="E63" s="21"/>
      <c r="F63" s="21"/>
      <c r="G63" s="37"/>
      <c r="H63" s="21"/>
      <c r="I63" s="37"/>
      <c r="J63" s="21"/>
    </row>
    <row r="64" spans="1:14">
      <c r="A64" s="3">
        <v>391</v>
      </c>
      <c r="B64" t="s">
        <v>54</v>
      </c>
      <c r="C64" s="21">
        <f>OC!C63</f>
        <v>8605</v>
      </c>
      <c r="D64" s="108" t="s">
        <v>55</v>
      </c>
      <c r="E64" s="21">
        <f>+DOC!E64</f>
        <v>5605</v>
      </c>
      <c r="F64" s="21">
        <f t="shared" ref="F64" si="11">+C64-E64</f>
        <v>3000</v>
      </c>
      <c r="G64" s="37"/>
      <c r="H64" s="21">
        <v>9302</v>
      </c>
      <c r="I64" s="37"/>
      <c r="J64" s="21">
        <v>3243</v>
      </c>
    </row>
    <row r="65" spans="1:10">
      <c r="A65" s="3"/>
      <c r="C65" s="21"/>
      <c r="E65" s="21"/>
      <c r="F65" s="21"/>
      <c r="G65" s="37"/>
      <c r="H65" s="21"/>
      <c r="I65" s="37"/>
      <c r="J65" s="21"/>
    </row>
    <row r="66" spans="1:10" ht="17.25">
      <c r="A66" s="3">
        <v>395</v>
      </c>
      <c r="B66" t="s">
        <v>56</v>
      </c>
      <c r="C66" s="98">
        <f>OC!C65</f>
        <v>54118</v>
      </c>
      <c r="D66" s="108" t="s">
        <v>57</v>
      </c>
      <c r="E66" s="98">
        <f>+DOC!E66</f>
        <v>40799</v>
      </c>
      <c r="F66" s="98">
        <f t="shared" ref="F66" si="12">+C66-E66</f>
        <v>13319</v>
      </c>
      <c r="G66" s="37"/>
      <c r="H66" s="115">
        <v>73833</v>
      </c>
      <c r="I66" s="37"/>
      <c r="J66" s="115">
        <v>17174</v>
      </c>
    </row>
    <row r="67" spans="1:10">
      <c r="A67" s="3"/>
      <c r="C67" s="24"/>
      <c r="E67" s="24"/>
      <c r="F67" s="24"/>
      <c r="G67" s="54"/>
      <c r="H67" s="24"/>
      <c r="I67" s="54"/>
      <c r="J67" s="24"/>
    </row>
    <row r="68" spans="1:10">
      <c r="A68" s="3"/>
      <c r="B68" t="s">
        <v>28</v>
      </c>
      <c r="C68" s="100">
        <f>+C60+C56+C54+C42+C28+C26+C58+C62+C64+C66</f>
        <v>21183675.052719999</v>
      </c>
      <c r="D68" s="99"/>
      <c r="E68" s="100">
        <f>+E60+E56+E54+E42+E28+E26+E58+E62+E64+E66</f>
        <v>8579124</v>
      </c>
      <c r="F68" s="100">
        <f>+F60+F56+F54+F42+F28+F26+F58+F62+F64+F66</f>
        <v>12604551.052719999</v>
      </c>
      <c r="G68" s="113"/>
      <c r="H68" s="100">
        <f t="shared" ref="H68:J68" si="13">+H60+H56+H54+H42+H28+H26+H58+H62+H64+H66</f>
        <v>52681461</v>
      </c>
      <c r="I68" s="113"/>
      <c r="J68" s="100">
        <f t="shared" si="13"/>
        <v>24586551</v>
      </c>
    </row>
    <row r="69" spans="1:10">
      <c r="A69" s="3"/>
      <c r="C69" s="89"/>
      <c r="D69" s="99"/>
      <c r="E69" s="89"/>
      <c r="F69" s="89"/>
      <c r="G69" s="113"/>
      <c r="H69" s="89"/>
      <c r="I69" s="113"/>
      <c r="J69" s="89"/>
    </row>
    <row r="70" spans="1:10" ht="15.75" thickBot="1">
      <c r="A70" s="3"/>
      <c r="B70" t="s">
        <v>29</v>
      </c>
      <c r="C70" s="97">
        <f>+C68+C17</f>
        <v>27146852.052719999</v>
      </c>
      <c r="D70" s="99"/>
      <c r="E70" s="97">
        <f>+E68+E17</f>
        <v>8579124</v>
      </c>
      <c r="F70" s="97">
        <f>+F68+F17</f>
        <v>18567728.052719999</v>
      </c>
      <c r="G70" s="113"/>
      <c r="H70" s="97">
        <f t="shared" ref="H70:J70" si="14">+H68+H17</f>
        <v>60232051.619999997</v>
      </c>
      <c r="I70" s="113"/>
      <c r="J70" s="97">
        <f t="shared" si="14"/>
        <v>32137141.620000001</v>
      </c>
    </row>
    <row r="71" spans="1:10" ht="15.75" thickTop="1">
      <c r="H71" s="4"/>
      <c r="I71" s="112"/>
      <c r="J71" s="4"/>
    </row>
    <row r="74" spans="1:10">
      <c r="A74" s="48" t="s">
        <v>338</v>
      </c>
      <c r="B74" s="48"/>
      <c r="C74" s="48"/>
      <c r="D74" s="48"/>
      <c r="E74" s="48"/>
      <c r="F74" s="48"/>
      <c r="G74" s="48"/>
      <c r="H74" s="48"/>
      <c r="I74" s="48"/>
      <c r="J74" s="48"/>
    </row>
  </sheetData>
  <mergeCells count="5">
    <mergeCell ref="A1:J1"/>
    <mergeCell ref="A2:J2"/>
    <mergeCell ref="A4:J4"/>
    <mergeCell ref="A5:J5"/>
    <mergeCell ref="A6:J6"/>
  </mergeCells>
  <printOptions horizontalCentered="1"/>
  <pageMargins left="0.7" right="0.45" top="1.25" bottom="0.75" header="0.8" footer="0.3"/>
  <pageSetup scale="58" fitToHeight="2" orientation="portrait" r:id="rId1"/>
  <headerFooter>
    <oddHeader>&amp;Z&amp;F</oddHeader>
    <oddFooter>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M48"/>
  <sheetViews>
    <sheetView view="pageBreakPreview" zoomScaleNormal="100" zoomScaleSheetLayoutView="100" workbookViewId="0">
      <selection activeCell="A14" sqref="A14"/>
    </sheetView>
  </sheetViews>
  <sheetFormatPr defaultRowHeight="15"/>
  <cols>
    <col min="1" max="1" width="60.5703125" bestFit="1" customWidth="1"/>
    <col min="2" max="2" width="14.5703125" style="14" customWidth="1"/>
    <col min="3" max="3" width="9.140625" style="14"/>
    <col min="4" max="4" width="2" customWidth="1"/>
    <col min="6" max="6" width="2.42578125" customWidth="1"/>
    <col min="7" max="7" width="13.28515625" style="21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326</v>
      </c>
      <c r="B6" s="127"/>
      <c r="C6" s="127"/>
      <c r="D6" s="127"/>
      <c r="E6" s="127"/>
      <c r="F6" s="127"/>
      <c r="G6" s="127"/>
    </row>
    <row r="9" spans="1:7">
      <c r="A9" s="14"/>
      <c r="B9" s="14" t="s">
        <v>60</v>
      </c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2" spans="1:7">
      <c r="A12" s="2" t="s">
        <v>140</v>
      </c>
    </row>
    <row r="13" spans="1:7">
      <c r="A13" t="s">
        <v>273</v>
      </c>
      <c r="B13" s="14">
        <v>2007</v>
      </c>
      <c r="C13" s="14" t="s">
        <v>112</v>
      </c>
      <c r="G13" s="92">
        <v>22186</v>
      </c>
    </row>
    <row r="15" spans="1:7">
      <c r="A15" t="s">
        <v>152</v>
      </c>
      <c r="G15" s="83">
        <f>+G13</f>
        <v>22186</v>
      </c>
    </row>
    <row r="17" spans="1:7">
      <c r="A17" s="2" t="s">
        <v>153</v>
      </c>
    </row>
    <row r="18" spans="1:7">
      <c r="A18" t="s">
        <v>274</v>
      </c>
      <c r="B18" s="14">
        <v>2001</v>
      </c>
      <c r="C18" s="14" t="s">
        <v>112</v>
      </c>
      <c r="G18" s="92">
        <v>4196</v>
      </c>
    </row>
    <row r="19" spans="1:7">
      <c r="A19" t="s">
        <v>275</v>
      </c>
      <c r="B19" s="14">
        <v>2001</v>
      </c>
      <c r="C19" s="14" t="s">
        <v>112</v>
      </c>
      <c r="G19" s="21">
        <v>25709</v>
      </c>
    </row>
    <row r="20" spans="1:7">
      <c r="A20" t="s">
        <v>276</v>
      </c>
      <c r="B20" s="14">
        <v>1960</v>
      </c>
      <c r="C20" s="14" t="s">
        <v>112</v>
      </c>
      <c r="G20" s="21">
        <v>39284</v>
      </c>
    </row>
    <row r="22" spans="1:7">
      <c r="A22" t="s">
        <v>155</v>
      </c>
      <c r="G22" s="93">
        <f>SUM(G18:G20)</f>
        <v>69189</v>
      </c>
    </row>
    <row r="24" spans="1:7">
      <c r="A24" s="2" t="s">
        <v>156</v>
      </c>
    </row>
    <row r="25" spans="1:7">
      <c r="A25" s="46" t="s">
        <v>277</v>
      </c>
    </row>
    <row r="26" spans="1:7">
      <c r="A26" t="s">
        <v>278</v>
      </c>
      <c r="B26" s="14">
        <v>2001</v>
      </c>
      <c r="C26" s="14" t="s">
        <v>112</v>
      </c>
      <c r="G26" s="92">
        <v>34101</v>
      </c>
    </row>
    <row r="27" spans="1:7">
      <c r="A27" t="s">
        <v>279</v>
      </c>
      <c r="B27" s="14">
        <v>2001</v>
      </c>
      <c r="C27" s="14" t="s">
        <v>112</v>
      </c>
      <c r="G27" s="21">
        <v>16783</v>
      </c>
    </row>
    <row r="28" spans="1:7">
      <c r="A28" t="s">
        <v>280</v>
      </c>
      <c r="B28" s="14">
        <v>2001</v>
      </c>
      <c r="C28" s="14" t="s">
        <v>112</v>
      </c>
      <c r="G28" s="21">
        <v>8391</v>
      </c>
    </row>
    <row r="29" spans="1:7">
      <c r="A29" t="s">
        <v>281</v>
      </c>
      <c r="B29" s="14">
        <v>2001</v>
      </c>
      <c r="C29" s="14" t="s">
        <v>112</v>
      </c>
      <c r="G29" s="21">
        <v>28907</v>
      </c>
    </row>
    <row r="30" spans="1:7">
      <c r="A30" s="46" t="s">
        <v>282</v>
      </c>
      <c r="B30" s="14">
        <v>1999</v>
      </c>
      <c r="C30" s="14" t="s">
        <v>112</v>
      </c>
      <c r="G30" s="21">
        <v>61100</v>
      </c>
    </row>
    <row r="31" spans="1:7">
      <c r="A31" t="s">
        <v>283</v>
      </c>
      <c r="B31" s="14">
        <v>2001</v>
      </c>
      <c r="C31" s="14" t="s">
        <v>112</v>
      </c>
      <c r="G31" s="21">
        <v>9948</v>
      </c>
    </row>
    <row r="32" spans="1:7">
      <c r="A32" t="s">
        <v>284</v>
      </c>
      <c r="B32" s="14">
        <v>2001</v>
      </c>
      <c r="C32" s="14" t="s">
        <v>112</v>
      </c>
      <c r="G32" s="21">
        <v>39257</v>
      </c>
    </row>
    <row r="33" spans="1:13">
      <c r="A33" t="s">
        <v>285</v>
      </c>
      <c r="B33" s="14">
        <v>1991</v>
      </c>
      <c r="C33" s="14" t="s">
        <v>112</v>
      </c>
      <c r="G33" s="21">
        <v>54869</v>
      </c>
    </row>
    <row r="34" spans="1:13">
      <c r="A34" t="s">
        <v>286</v>
      </c>
      <c r="B34" s="14">
        <v>1997</v>
      </c>
      <c r="C34" s="14" t="s">
        <v>112</v>
      </c>
      <c r="G34" s="21">
        <v>59159</v>
      </c>
    </row>
    <row r="35" spans="1:13">
      <c r="A35" t="s">
        <v>287</v>
      </c>
      <c r="B35" s="14">
        <v>2005</v>
      </c>
      <c r="C35" s="14" t="s">
        <v>112</v>
      </c>
      <c r="G35" s="21">
        <v>54869</v>
      </c>
    </row>
    <row r="36" spans="1:13">
      <c r="A36" t="s">
        <v>288</v>
      </c>
      <c r="B36" s="14">
        <v>2007</v>
      </c>
      <c r="C36" s="14" t="s">
        <v>112</v>
      </c>
      <c r="G36" s="21">
        <v>32454</v>
      </c>
    </row>
    <row r="37" spans="1:13">
      <c r="A37" t="s">
        <v>327</v>
      </c>
      <c r="B37" s="14">
        <v>2007</v>
      </c>
      <c r="C37" s="14" t="s">
        <v>112</v>
      </c>
      <c r="G37" s="21">
        <v>32454</v>
      </c>
    </row>
    <row r="38" spans="1:13">
      <c r="A38" t="s">
        <v>328</v>
      </c>
      <c r="B38" s="91">
        <v>1995</v>
      </c>
      <c r="C38" s="91" t="s">
        <v>112</v>
      </c>
      <c r="G38" s="21">
        <v>25299</v>
      </c>
    </row>
    <row r="39" spans="1:13">
      <c r="A39" t="s">
        <v>289</v>
      </c>
      <c r="B39" s="14">
        <v>2007</v>
      </c>
      <c r="C39" s="14" t="s">
        <v>112</v>
      </c>
      <c r="G39" s="21">
        <v>19408</v>
      </c>
    </row>
    <row r="40" spans="1:13">
      <c r="A40" t="s">
        <v>290</v>
      </c>
      <c r="B40" s="14">
        <v>2007</v>
      </c>
      <c r="C40" s="14" t="s">
        <v>112</v>
      </c>
      <c r="G40" s="21">
        <v>9050</v>
      </c>
      <c r="I40" s="3"/>
      <c r="L40" s="14"/>
      <c r="M40" s="14"/>
    </row>
    <row r="41" spans="1:13">
      <c r="A41" t="s">
        <v>291</v>
      </c>
      <c r="B41" s="14">
        <v>2012</v>
      </c>
      <c r="C41" s="14" t="s">
        <v>112</v>
      </c>
      <c r="G41" s="21">
        <v>4960</v>
      </c>
      <c r="I41" s="3"/>
      <c r="L41" s="14"/>
      <c r="M41" s="14"/>
    </row>
    <row r="42" spans="1:13">
      <c r="A42" t="s">
        <v>292</v>
      </c>
      <c r="B42" s="14">
        <v>2013</v>
      </c>
      <c r="C42" s="14" t="s">
        <v>112</v>
      </c>
      <c r="G42" s="21">
        <v>3816</v>
      </c>
      <c r="I42" s="3"/>
      <c r="L42" s="14"/>
      <c r="M42" s="14"/>
    </row>
    <row r="43" spans="1:13">
      <c r="A43" t="s">
        <v>293</v>
      </c>
      <c r="B43" s="14">
        <v>2013</v>
      </c>
      <c r="C43" s="14" t="s">
        <v>112</v>
      </c>
      <c r="G43" s="21">
        <v>3927</v>
      </c>
      <c r="I43" s="3"/>
      <c r="L43" s="14"/>
      <c r="M43" s="14"/>
    </row>
    <row r="44" spans="1:13">
      <c r="I44" s="3"/>
      <c r="L44" s="14"/>
      <c r="M44" s="14"/>
    </row>
    <row r="45" spans="1:13">
      <c r="A45" t="s">
        <v>211</v>
      </c>
      <c r="G45" s="93">
        <f>SUM(G26:G43)</f>
        <v>498752</v>
      </c>
    </row>
    <row r="47" spans="1:13" ht="15.75" thickBot="1">
      <c r="A47" t="s">
        <v>294</v>
      </c>
      <c r="G47" s="94">
        <f>+G45+G22+G15</f>
        <v>590127</v>
      </c>
    </row>
    <row r="48" spans="1:13" ht="15.75" thickTop="1"/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8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I33"/>
  <sheetViews>
    <sheetView view="pageBreakPreview" zoomScaleNormal="100" zoomScaleSheetLayoutView="100" workbookViewId="0">
      <selection activeCell="D20" sqref="D20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2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105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106</v>
      </c>
      <c r="B12" s="14">
        <v>2001</v>
      </c>
      <c r="C12" s="14" t="s">
        <v>70</v>
      </c>
      <c r="E12" s="14">
        <v>1</v>
      </c>
      <c r="G12" s="92">
        <v>2106</v>
      </c>
    </row>
    <row r="13" spans="1:7">
      <c r="A13" s="14"/>
      <c r="B13" s="14"/>
      <c r="C13" s="14"/>
      <c r="E13" s="14"/>
      <c r="G13" s="21"/>
    </row>
    <row r="14" spans="1:7">
      <c r="A14" s="14" t="s">
        <v>107</v>
      </c>
      <c r="B14" s="14">
        <v>2004</v>
      </c>
      <c r="C14" s="14" t="s">
        <v>70</v>
      </c>
      <c r="E14" s="14">
        <v>1</v>
      </c>
      <c r="G14" s="21">
        <v>289</v>
      </c>
    </row>
    <row r="15" spans="1:7">
      <c r="A15" s="14"/>
      <c r="B15" s="14"/>
      <c r="C15" s="14"/>
      <c r="E15" s="14"/>
      <c r="G15" s="21"/>
    </row>
    <row r="16" spans="1:7">
      <c r="A16" s="14" t="s">
        <v>108</v>
      </c>
      <c r="B16" s="14">
        <v>2007</v>
      </c>
      <c r="C16" s="14" t="s">
        <v>70</v>
      </c>
      <c r="E16" s="14">
        <v>1</v>
      </c>
      <c r="G16" s="21">
        <v>1349</v>
      </c>
    </row>
    <row r="17" spans="1:9">
      <c r="A17" s="14"/>
      <c r="B17" s="14"/>
      <c r="C17" s="14"/>
      <c r="E17" s="14"/>
      <c r="G17" s="21"/>
    </row>
    <row r="18" spans="1:9">
      <c r="A18" s="14" t="s">
        <v>109</v>
      </c>
      <c r="B18" s="14">
        <v>2008</v>
      </c>
      <c r="C18" s="14" t="s">
        <v>70</v>
      </c>
      <c r="E18" s="14">
        <v>1</v>
      </c>
      <c r="G18" s="21">
        <v>8650</v>
      </c>
    </row>
    <row r="19" spans="1:9">
      <c r="A19" s="14"/>
      <c r="B19" s="14"/>
      <c r="C19" s="14"/>
      <c r="E19" s="14"/>
      <c r="G19" s="21"/>
    </row>
    <row r="20" spans="1:9">
      <c r="A20" s="14" t="s">
        <v>106</v>
      </c>
      <c r="B20" s="14">
        <v>2008</v>
      </c>
      <c r="C20" s="14" t="s">
        <v>70</v>
      </c>
      <c r="E20" s="14">
        <v>1</v>
      </c>
      <c r="G20" s="21">
        <v>2281</v>
      </c>
    </row>
    <row r="21" spans="1:9">
      <c r="A21" s="14"/>
      <c r="B21" s="14"/>
      <c r="C21" s="14"/>
      <c r="E21" s="14"/>
      <c r="G21" s="21"/>
    </row>
    <row r="22" spans="1:9">
      <c r="A22" s="14" t="s">
        <v>110</v>
      </c>
      <c r="B22" s="14">
        <v>2011</v>
      </c>
      <c r="C22" s="14" t="s">
        <v>70</v>
      </c>
      <c r="E22" s="14">
        <v>1</v>
      </c>
      <c r="G22" s="21">
        <v>13775</v>
      </c>
    </row>
    <row r="23" spans="1:9">
      <c r="B23" s="14"/>
      <c r="E23" s="14"/>
      <c r="G23" s="21"/>
    </row>
    <row r="24" spans="1:9">
      <c r="A24" s="14" t="s">
        <v>111</v>
      </c>
      <c r="B24" s="14">
        <v>2012</v>
      </c>
      <c r="C24" s="14" t="s">
        <v>112</v>
      </c>
      <c r="D24" s="14"/>
      <c r="E24" s="26"/>
      <c r="F24" s="7"/>
      <c r="G24" s="88">
        <v>35906</v>
      </c>
    </row>
    <row r="25" spans="1:9">
      <c r="B25" s="14"/>
      <c r="C25" s="14"/>
      <c r="D25" s="14"/>
      <c r="E25" s="26"/>
      <c r="G25" s="21"/>
    </row>
    <row r="26" spans="1:9">
      <c r="A26" s="14" t="s">
        <v>113</v>
      </c>
      <c r="B26" s="14">
        <v>2013</v>
      </c>
      <c r="C26" s="14" t="s">
        <v>70</v>
      </c>
      <c r="D26" s="14"/>
      <c r="E26" s="26">
        <v>1</v>
      </c>
      <c r="G26" s="98">
        <v>2986</v>
      </c>
    </row>
    <row r="27" spans="1:9">
      <c r="E27" s="12"/>
      <c r="G27" s="24"/>
    </row>
    <row r="28" spans="1:9">
      <c r="G28" s="24"/>
    </row>
    <row r="29" spans="1:9" ht="15.75" thickBot="1">
      <c r="A29" s="14" t="s">
        <v>114</v>
      </c>
      <c r="G29" s="97">
        <f>SUM(G12:G26)</f>
        <v>67342</v>
      </c>
      <c r="I29" s="24">
        <f>G29-G24</f>
        <v>31436</v>
      </c>
    </row>
    <row r="30" spans="1:9" ht="15.75" thickTop="1">
      <c r="G30" s="24"/>
    </row>
    <row r="31" spans="1:9">
      <c r="G31" s="24"/>
    </row>
    <row r="32" spans="1:9">
      <c r="G32" s="24"/>
    </row>
    <row r="33" spans="7:7">
      <c r="G33" s="24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view="pageBreakPreview" zoomScaleNormal="100" zoomScaleSheetLayoutView="100" workbookViewId="0">
      <selection activeCell="K16" sqref="K16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 ht="17.25">
      <c r="A6" s="127" t="s">
        <v>340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115</v>
      </c>
      <c r="B12" s="14">
        <v>2010</v>
      </c>
      <c r="C12" s="14" t="s">
        <v>70</v>
      </c>
      <c r="E12" s="14">
        <v>1</v>
      </c>
      <c r="G12" s="21">
        <v>2606</v>
      </c>
    </row>
    <row r="13" spans="1:7">
      <c r="A13" s="14"/>
      <c r="B13" s="14"/>
      <c r="C13" s="14"/>
      <c r="E13" s="14"/>
      <c r="G13" s="21"/>
    </row>
    <row r="14" spans="1:7">
      <c r="A14" s="14" t="s">
        <v>116</v>
      </c>
      <c r="B14" s="14">
        <v>2011</v>
      </c>
      <c r="C14" s="14" t="s">
        <v>70</v>
      </c>
      <c r="D14" s="14"/>
      <c r="E14" s="26">
        <v>1</v>
      </c>
      <c r="G14" s="98">
        <v>5999</v>
      </c>
    </row>
    <row r="15" spans="1:7">
      <c r="E15" s="12"/>
      <c r="G15" s="24"/>
    </row>
    <row r="16" spans="1:7">
      <c r="G16" s="24"/>
    </row>
    <row r="17" spans="1:9" ht="15.75" thickBot="1">
      <c r="A17" s="14" t="s">
        <v>117</v>
      </c>
      <c r="G17" s="97">
        <f>SUM(G12:G14)</f>
        <v>8605</v>
      </c>
      <c r="I17" s="24"/>
    </row>
    <row r="18" spans="1:9" ht="30.75" customHeight="1" thickTop="1">
      <c r="A18" s="129" t="s">
        <v>338</v>
      </c>
      <c r="B18" s="129"/>
      <c r="C18" s="129"/>
      <c r="D18" s="129"/>
      <c r="E18" s="129"/>
      <c r="F18" s="129"/>
      <c r="G18" s="129"/>
    </row>
    <row r="19" spans="1:9">
      <c r="G19" s="24"/>
    </row>
    <row r="20" spans="1:9">
      <c r="G20" s="24"/>
    </row>
    <row r="21" spans="1:9">
      <c r="G21" s="24"/>
    </row>
  </sheetData>
  <mergeCells count="5">
    <mergeCell ref="A1:G1"/>
    <mergeCell ref="A2:G2"/>
    <mergeCell ref="A5:G5"/>
    <mergeCell ref="A6:G6"/>
    <mergeCell ref="A18:G18"/>
  </mergeCells>
  <pageMargins left="0.95" right="0.7" top="1.25" bottom="0.75" header="0.8" footer="0.3"/>
  <pageSetup orientation="portrait" r:id="rId1"/>
  <headerFooter>
    <oddHeader>&amp;Z&amp;F</oddHeader>
    <oddFooter>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view="pageBreakPreview" zoomScaleNormal="100" zoomScaleSheetLayoutView="100" workbookViewId="0">
      <selection activeCell="A20" sqref="A20:G20"/>
    </sheetView>
  </sheetViews>
  <sheetFormatPr defaultRowHeight="15"/>
  <cols>
    <col min="1" max="1" width="43.85546875" bestFit="1" customWidth="1"/>
    <col min="4" max="4" width="1.5703125" customWidth="1"/>
    <col min="6" max="6" width="1.7109375" customWidth="1"/>
    <col min="7" max="7" width="11.5703125" bestFit="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3" spans="1:7">
      <c r="B3" s="14"/>
      <c r="G3" s="21"/>
    </row>
    <row r="4" spans="1:7">
      <c r="B4" s="14"/>
      <c r="G4" s="21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 ht="17.25">
      <c r="A6" s="127" t="s">
        <v>341</v>
      </c>
      <c r="B6" s="127"/>
      <c r="C6" s="127"/>
      <c r="D6" s="127"/>
      <c r="E6" s="127"/>
      <c r="F6" s="127"/>
      <c r="G6" s="127"/>
    </row>
    <row r="7" spans="1:7">
      <c r="B7" s="14"/>
      <c r="G7" s="21"/>
    </row>
    <row r="8" spans="1:7">
      <c r="B8" s="14"/>
      <c r="G8" s="21"/>
    </row>
    <row r="9" spans="1:7">
      <c r="A9" s="14"/>
      <c r="B9" s="14" t="s">
        <v>60</v>
      </c>
      <c r="C9" s="14"/>
      <c r="D9" s="14"/>
      <c r="E9" s="14"/>
      <c r="F9" s="14"/>
      <c r="G9" s="15" t="s">
        <v>1</v>
      </c>
    </row>
    <row r="10" spans="1:7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1" spans="1:7">
      <c r="B11" s="14"/>
      <c r="G11" s="21"/>
    </row>
    <row r="12" spans="1:7">
      <c r="A12" s="14" t="s">
        <v>118</v>
      </c>
      <c r="B12" s="14">
        <v>2003</v>
      </c>
      <c r="C12" s="14" t="s">
        <v>70</v>
      </c>
      <c r="E12" s="14">
        <v>1</v>
      </c>
      <c r="G12" s="21">
        <v>42327</v>
      </c>
    </row>
    <row r="13" spans="1:7">
      <c r="A13" s="14"/>
      <c r="B13" s="14"/>
      <c r="C13" s="14"/>
      <c r="E13" s="14"/>
      <c r="G13" s="21"/>
    </row>
    <row r="14" spans="1:7">
      <c r="A14" s="14" t="s">
        <v>119</v>
      </c>
      <c r="B14" s="14">
        <v>2009</v>
      </c>
      <c r="C14" s="14" t="s">
        <v>70</v>
      </c>
      <c r="E14" s="14">
        <v>1</v>
      </c>
      <c r="G14" s="21">
        <v>7012</v>
      </c>
    </row>
    <row r="15" spans="1:7">
      <c r="A15" s="14"/>
      <c r="B15" s="14"/>
      <c r="C15" s="14"/>
      <c r="E15" s="14"/>
      <c r="G15" s="21"/>
    </row>
    <row r="16" spans="1:7">
      <c r="A16" s="14" t="s">
        <v>120</v>
      </c>
      <c r="B16" s="14">
        <v>2011</v>
      </c>
      <c r="C16" s="14" t="s">
        <v>70</v>
      </c>
      <c r="D16" s="14"/>
      <c r="E16" s="26">
        <v>1</v>
      </c>
      <c r="G16" s="98">
        <v>4779</v>
      </c>
    </row>
    <row r="17" spans="1:9">
      <c r="E17" s="12"/>
      <c r="G17" s="24"/>
    </row>
    <row r="18" spans="1:9">
      <c r="G18" s="24"/>
    </row>
    <row r="19" spans="1:9" ht="15.75" thickBot="1">
      <c r="A19" s="14" t="s">
        <v>121</v>
      </c>
      <c r="G19" s="97">
        <f>SUM(G12:G16)</f>
        <v>54118</v>
      </c>
      <c r="I19" s="24"/>
    </row>
    <row r="20" spans="1:9" ht="38.25" customHeight="1" thickTop="1">
      <c r="A20" s="129" t="s">
        <v>338</v>
      </c>
      <c r="B20" s="129"/>
      <c r="C20" s="129"/>
      <c r="D20" s="129"/>
      <c r="E20" s="129"/>
      <c r="F20" s="129"/>
      <c r="G20" s="129"/>
    </row>
    <row r="21" spans="1:9">
      <c r="G21" s="24"/>
    </row>
    <row r="22" spans="1:9">
      <c r="G22" s="24"/>
    </row>
    <row r="23" spans="1:9">
      <c r="G23" s="24"/>
    </row>
  </sheetData>
  <mergeCells count="5">
    <mergeCell ref="A1:G1"/>
    <mergeCell ref="A2:G2"/>
    <mergeCell ref="A5:G5"/>
    <mergeCell ref="A6:G6"/>
    <mergeCell ref="A20:G20"/>
  </mergeCells>
  <pageMargins left="0.95" right="0.7" top="1.25" bottom="0.75" header="0.55000000000000004" footer="0.3"/>
  <pageSetup orientation="portrait" r:id="rId1"/>
  <headerFooter>
    <oddHeader>&amp;Z&amp;F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3"/>
  <sheetViews>
    <sheetView topLeftCell="A4" workbookViewId="0">
      <selection activeCell="G32" sqref="G32"/>
    </sheetView>
  </sheetViews>
  <sheetFormatPr defaultRowHeight="15"/>
  <cols>
    <col min="1" max="1" width="48.140625" bestFit="1" customWidth="1"/>
    <col min="2" max="2" width="9.140625" style="14"/>
    <col min="3" max="3" width="10.85546875" customWidth="1"/>
    <col min="4" max="4" width="1.42578125" customWidth="1"/>
    <col min="5" max="5" width="10.7109375" customWidth="1"/>
    <col min="6" max="6" width="1.42578125" customWidth="1"/>
    <col min="7" max="7" width="12.7109375" style="21" customWidth="1"/>
    <col min="8" max="8" width="4.140625" customWidth="1"/>
    <col min="9" max="9" width="11.42578125" customWidth="1"/>
    <col min="10" max="10" width="11.5703125" customWidth="1"/>
  </cols>
  <sheetData>
    <row r="1" spans="1:10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>
      <c r="A2" s="127" t="s">
        <v>59</v>
      </c>
      <c r="B2" s="127"/>
      <c r="C2" s="127"/>
      <c r="D2" s="127"/>
      <c r="E2" s="127"/>
      <c r="F2" s="127"/>
      <c r="G2" s="127"/>
      <c r="H2" s="127"/>
      <c r="I2" s="127"/>
      <c r="J2" s="127"/>
    </row>
    <row r="5" spans="1:10">
      <c r="A5" s="127" t="s">
        <v>329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>
      <c r="A6" s="127" t="s">
        <v>122</v>
      </c>
      <c r="B6" s="127"/>
      <c r="C6" s="127"/>
      <c r="D6" s="127"/>
      <c r="E6" s="127"/>
      <c r="F6" s="127"/>
      <c r="G6" s="127"/>
      <c r="H6" s="127"/>
      <c r="I6" s="127"/>
      <c r="J6" s="127"/>
    </row>
    <row r="9" spans="1:10" s="14" customFormat="1">
      <c r="B9" s="14" t="s">
        <v>60</v>
      </c>
      <c r="G9" s="15" t="s">
        <v>1</v>
      </c>
      <c r="I9" s="127" t="s">
        <v>357</v>
      </c>
      <c r="J9" s="127"/>
    </row>
    <row r="10" spans="1:10" s="2" customFormat="1" ht="30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  <c r="I10" s="122" t="s">
        <v>358</v>
      </c>
      <c r="J10" s="2" t="s">
        <v>357</v>
      </c>
    </row>
    <row r="12" spans="1:10">
      <c r="A12" t="s">
        <v>123</v>
      </c>
      <c r="B12" s="14">
        <v>2001</v>
      </c>
      <c r="G12" s="92">
        <v>1</v>
      </c>
      <c r="I12" s="120">
        <f>G$31</f>
        <v>1.27</v>
      </c>
      <c r="J12" s="121">
        <f>ROUND(G12*I12,2)</f>
        <v>1.27</v>
      </c>
    </row>
    <row r="14" spans="1:10">
      <c r="A14" t="s">
        <v>124</v>
      </c>
      <c r="B14" s="14">
        <v>1960</v>
      </c>
      <c r="G14" s="21">
        <v>1</v>
      </c>
      <c r="I14" s="120">
        <f>G$31</f>
        <v>1.27</v>
      </c>
      <c r="J14" s="121">
        <f>ROUND(G14*I14,2)</f>
        <v>1.27</v>
      </c>
    </row>
    <row r="16" spans="1:10">
      <c r="A16" t="s">
        <v>125</v>
      </c>
      <c r="B16" s="14">
        <v>1960</v>
      </c>
      <c r="G16" s="21">
        <v>1</v>
      </c>
      <c r="I16" s="120">
        <f>G$31</f>
        <v>1.27</v>
      </c>
      <c r="J16" s="121">
        <f>ROUND(G16*I16,2)</f>
        <v>1.27</v>
      </c>
    </row>
    <row r="18" spans="1:10">
      <c r="A18" t="s">
        <v>126</v>
      </c>
      <c r="B18" s="14">
        <v>1970</v>
      </c>
      <c r="G18" s="21">
        <v>9500</v>
      </c>
      <c r="I18" s="120">
        <f>G$31</f>
        <v>1.27</v>
      </c>
      <c r="J18" s="21">
        <f>ROUND(G18*I18,0)</f>
        <v>12065</v>
      </c>
    </row>
    <row r="20" spans="1:10">
      <c r="A20" t="s">
        <v>127</v>
      </c>
      <c r="B20" s="14">
        <v>1970</v>
      </c>
      <c r="G20" s="21">
        <v>1</v>
      </c>
      <c r="I20" s="120">
        <f>G$31</f>
        <v>1.27</v>
      </c>
      <c r="J20" s="121">
        <f>ROUND(G20*I20,2)</f>
        <v>1.27</v>
      </c>
    </row>
    <row r="22" spans="1:10">
      <c r="A22" t="s">
        <v>305</v>
      </c>
      <c r="B22" s="14">
        <v>1987</v>
      </c>
      <c r="G22" s="21">
        <v>910000</v>
      </c>
      <c r="I22" s="120">
        <f>G$31</f>
        <v>1.27</v>
      </c>
      <c r="J22" s="21">
        <f>ROUND(G22*I22,0)</f>
        <v>1155700</v>
      </c>
    </row>
    <row r="24" spans="1:10">
      <c r="A24" t="s">
        <v>128</v>
      </c>
      <c r="B24" s="14">
        <v>1999</v>
      </c>
      <c r="G24" s="21">
        <v>1</v>
      </c>
      <c r="I24" s="120">
        <f>G$31</f>
        <v>1.27</v>
      </c>
      <c r="J24" s="121">
        <f>ROUND(G24*I24,2)</f>
        <v>1.27</v>
      </c>
    </row>
    <row r="26" spans="1:10">
      <c r="A26" t="s">
        <v>129</v>
      </c>
      <c r="B26" s="14">
        <v>1999</v>
      </c>
      <c r="G26" s="21">
        <v>1</v>
      </c>
      <c r="I26" s="120">
        <f>G$31</f>
        <v>1.27</v>
      </c>
      <c r="J26" s="121">
        <f>ROUND(G26*I26,2)</f>
        <v>1.27</v>
      </c>
    </row>
    <row r="29" spans="1:10" ht="15.75" thickBot="1">
      <c r="A29" t="s">
        <v>130</v>
      </c>
      <c r="G29" s="94">
        <f>SUM(G12:G26)</f>
        <v>919506</v>
      </c>
      <c r="J29" s="94">
        <f>SUM(J12:J26)</f>
        <v>1167772.6200000001</v>
      </c>
    </row>
    <row r="30" spans="1:10" ht="15.75" thickTop="1"/>
    <row r="31" spans="1:10">
      <c r="A31" t="s">
        <v>355</v>
      </c>
      <c r="G31" s="121">
        <v>1.27</v>
      </c>
    </row>
    <row r="33" spans="1:7">
      <c r="A33" t="s">
        <v>356</v>
      </c>
      <c r="G33" s="21">
        <f>G29*G31</f>
        <v>1167772.6200000001</v>
      </c>
    </row>
  </sheetData>
  <mergeCells count="5">
    <mergeCell ref="I9:J9"/>
    <mergeCell ref="A1:J1"/>
    <mergeCell ref="A2:J2"/>
    <mergeCell ref="A5:J5"/>
    <mergeCell ref="A6:J6"/>
  </mergeCells>
  <pageMargins left="0.95" right="0.7" top="1.25" bottom="0.75" header="0.75" footer="0.3"/>
  <pageSetup scale="72" orientation="portrait" r:id="rId1"/>
  <headerFooter>
    <oddHeader>&amp;Z&amp;F</oddHead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topLeftCell="A10" workbookViewId="0">
      <selection activeCell="B27" sqref="B27"/>
    </sheetView>
  </sheetViews>
  <sheetFormatPr defaultRowHeight="15"/>
  <cols>
    <col min="1" max="1" width="48.140625" bestFit="1" customWidth="1"/>
    <col min="2" max="2" width="15.28515625" style="14" customWidth="1"/>
    <col min="3" max="3" width="10.85546875" customWidth="1"/>
    <col min="4" max="4" width="1.42578125" customWidth="1"/>
    <col min="5" max="5" width="10.7109375" customWidth="1"/>
    <col min="6" max="6" width="1.42578125" customWidth="1"/>
    <col min="7" max="7" width="12.7109375" style="21" customWidth="1"/>
    <col min="9" max="9" width="11.5703125" bestFit="1" customWidth="1"/>
    <col min="10" max="10" width="3" customWidth="1"/>
    <col min="11" max="11" width="12" customWidth="1"/>
    <col min="12" max="12" width="13.28515625" bestFit="1" customWidth="1"/>
  </cols>
  <sheetData>
    <row r="1" spans="1:12">
      <c r="A1" s="126" t="s">
        <v>58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>
      <c r="A2" s="127" t="s">
        <v>59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</row>
    <row r="5" spans="1:12">
      <c r="A5" s="127" t="s">
        <v>329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</row>
    <row r="6" spans="1:12">
      <c r="A6" s="127" t="s">
        <v>131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</row>
    <row r="9" spans="1:12" s="14" customFormat="1" ht="30">
      <c r="B9" s="14" t="s">
        <v>60</v>
      </c>
      <c r="G9" s="15" t="s">
        <v>1</v>
      </c>
      <c r="I9" s="47" t="s">
        <v>343</v>
      </c>
      <c r="K9" s="127" t="s">
        <v>357</v>
      </c>
      <c r="L9" s="127"/>
    </row>
    <row r="10" spans="1:12" s="2" customFormat="1" ht="30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  <c r="I10" s="2" t="s">
        <v>344</v>
      </c>
      <c r="K10" s="122" t="s">
        <v>358</v>
      </c>
      <c r="L10" s="2" t="s">
        <v>357</v>
      </c>
    </row>
    <row r="12" spans="1:12">
      <c r="A12" t="s">
        <v>333</v>
      </c>
      <c r="B12" s="14">
        <v>2009</v>
      </c>
      <c r="C12" s="116" t="s">
        <v>342</v>
      </c>
      <c r="E12">
        <v>64</v>
      </c>
      <c r="G12" s="29">
        <v>2016318</v>
      </c>
      <c r="I12" s="21">
        <f>ROUND(G12/E12,0)</f>
        <v>31505</v>
      </c>
      <c r="K12" s="21">
        <f>I$45</f>
        <v>34920</v>
      </c>
      <c r="L12" s="21">
        <f>ROUND(E12*K12,0)</f>
        <v>2234880</v>
      </c>
    </row>
    <row r="13" spans="1:12">
      <c r="C13" s="14"/>
    </row>
    <row r="14" spans="1:12">
      <c r="A14" t="s">
        <v>132</v>
      </c>
      <c r="B14" s="14">
        <v>1990</v>
      </c>
      <c r="C14" s="116" t="s">
        <v>342</v>
      </c>
      <c r="E14">
        <v>36</v>
      </c>
      <c r="G14" s="21">
        <v>1513488</v>
      </c>
      <c r="I14" s="21">
        <f>ROUND(G14/E14,0)</f>
        <v>42041</v>
      </c>
      <c r="K14" s="21">
        <f>I$49</f>
        <v>48333</v>
      </c>
      <c r="L14" s="21">
        <f>ROUND(E14*K14,0)</f>
        <v>1739988</v>
      </c>
    </row>
    <row r="15" spans="1:12">
      <c r="C15" s="14"/>
    </row>
    <row r="16" spans="1:12">
      <c r="A16" t="s">
        <v>133</v>
      </c>
      <c r="B16" s="14">
        <v>1995</v>
      </c>
      <c r="C16" s="116" t="s">
        <v>342</v>
      </c>
      <c r="E16">
        <v>9</v>
      </c>
      <c r="G16" s="21">
        <v>214614</v>
      </c>
      <c r="I16" s="21">
        <f>ROUND(G16/E16,0)</f>
        <v>23846</v>
      </c>
      <c r="K16" s="21">
        <f>I$49</f>
        <v>48333</v>
      </c>
      <c r="L16" s="21">
        <f>ROUND(E16*K16,0)</f>
        <v>434997</v>
      </c>
    </row>
    <row r="17" spans="1:12">
      <c r="C17" s="14"/>
    </row>
    <row r="18" spans="1:12">
      <c r="A18" t="s">
        <v>134</v>
      </c>
      <c r="B18" s="14">
        <v>1998</v>
      </c>
      <c r="C18" s="116" t="s">
        <v>342</v>
      </c>
      <c r="E18">
        <v>9</v>
      </c>
      <c r="G18" s="21">
        <v>308667</v>
      </c>
      <c r="I18" s="21">
        <f>ROUND(G18/E18,0)</f>
        <v>34296</v>
      </c>
      <c r="K18" s="21">
        <f>I$49</f>
        <v>48333</v>
      </c>
      <c r="L18" s="21">
        <f>ROUND(E18*K18,0)</f>
        <v>434997</v>
      </c>
    </row>
    <row r="19" spans="1:12">
      <c r="C19" s="14"/>
    </row>
    <row r="20" spans="1:12">
      <c r="A20" t="s">
        <v>135</v>
      </c>
      <c r="B20" s="14">
        <v>1996</v>
      </c>
      <c r="C20" s="116" t="s">
        <v>342</v>
      </c>
      <c r="E20">
        <v>21.73</v>
      </c>
      <c r="G20" s="21">
        <v>308668</v>
      </c>
      <c r="I20" s="21">
        <f>ROUND(G20/E20,0)</f>
        <v>14205</v>
      </c>
      <c r="K20" s="21">
        <f>I$39</f>
        <v>48333</v>
      </c>
      <c r="L20" s="21">
        <f>ROUND(E20*K20,0)</f>
        <v>1050276</v>
      </c>
    </row>
    <row r="21" spans="1:12">
      <c r="C21" s="14"/>
    </row>
    <row r="22" spans="1:12">
      <c r="A22" t="s">
        <v>136</v>
      </c>
      <c r="B22" s="14">
        <v>1996</v>
      </c>
      <c r="C22" s="116" t="s">
        <v>342</v>
      </c>
      <c r="E22">
        <v>5.05</v>
      </c>
      <c r="G22" s="21">
        <v>444236</v>
      </c>
      <c r="I22" s="21">
        <f>ROUND(G22/E22,0)</f>
        <v>87968</v>
      </c>
      <c r="K22" s="21">
        <f>I$39</f>
        <v>48333</v>
      </c>
      <c r="L22" s="21">
        <f>ROUND(E22*K22,0)</f>
        <v>244082</v>
      </c>
    </row>
    <row r="23" spans="1:12">
      <c r="C23" s="14"/>
    </row>
    <row r="24" spans="1:12">
      <c r="A24" t="s">
        <v>137</v>
      </c>
      <c r="B24" s="14">
        <v>1998</v>
      </c>
      <c r="C24" s="116" t="s">
        <v>342</v>
      </c>
      <c r="E24">
        <v>5.04</v>
      </c>
      <c r="G24" s="21">
        <v>237680</v>
      </c>
      <c r="I24" s="21">
        <f>ROUND(G24/E24,0)</f>
        <v>47159</v>
      </c>
      <c r="K24" s="21">
        <f>I$39</f>
        <v>48333</v>
      </c>
      <c r="L24" s="21">
        <f>ROUND(E24*K24,0)</f>
        <v>243598</v>
      </c>
    </row>
    <row r="27" spans="1:12" ht="15.75" thickBot="1">
      <c r="A27" t="s">
        <v>138</v>
      </c>
      <c r="E27" s="130">
        <f>SUM(E12:E24)</f>
        <v>149.82</v>
      </c>
      <c r="G27" s="23">
        <f>SUM(G12:G24)</f>
        <v>5043671</v>
      </c>
      <c r="I27" s="117">
        <f>AVERAGE(I12:I24)</f>
        <v>40145.714285714283</v>
      </c>
      <c r="L27" s="23">
        <f>SUM(L12:L24)</f>
        <v>6382818</v>
      </c>
    </row>
    <row r="28" spans="1:12" ht="15.75" thickTop="1"/>
    <row r="29" spans="1:12">
      <c r="A29" t="s">
        <v>359</v>
      </c>
    </row>
    <row r="30" spans="1:12" ht="30">
      <c r="A30" t="s">
        <v>360</v>
      </c>
      <c r="B30" s="116" t="s">
        <v>362</v>
      </c>
      <c r="C30" s="116" t="s">
        <v>361</v>
      </c>
      <c r="D30" s="116"/>
      <c r="E30" s="116" t="s">
        <v>363</v>
      </c>
      <c r="F30" s="116"/>
      <c r="G30" s="15" t="s">
        <v>364</v>
      </c>
      <c r="H30" s="116" t="s">
        <v>342</v>
      </c>
      <c r="I30" s="47" t="s">
        <v>365</v>
      </c>
    </row>
    <row r="31" spans="1:12">
      <c r="A31" s="123" t="s">
        <v>346</v>
      </c>
      <c r="B31" s="123" t="s">
        <v>347</v>
      </c>
      <c r="C31" s="123" t="s">
        <v>345</v>
      </c>
      <c r="D31" s="40"/>
      <c r="E31" s="124">
        <v>41404</v>
      </c>
      <c r="F31" s="40"/>
      <c r="G31" s="123">
        <v>300000</v>
      </c>
      <c r="H31" s="123">
        <v>7.2</v>
      </c>
      <c r="I31" s="25">
        <f>G31/H31</f>
        <v>41666.666666666664</v>
      </c>
    </row>
    <row r="32" spans="1:12">
      <c r="A32" s="123" t="s">
        <v>348</v>
      </c>
      <c r="B32" s="123" t="s">
        <v>347</v>
      </c>
      <c r="C32" s="123" t="s">
        <v>345</v>
      </c>
      <c r="D32" s="40"/>
      <c r="E32" s="124">
        <v>40206</v>
      </c>
      <c r="F32" s="40"/>
      <c r="G32" s="123">
        <v>110000</v>
      </c>
      <c r="H32" s="123">
        <v>2</v>
      </c>
      <c r="I32" s="25">
        <f>G32/H32</f>
        <v>55000</v>
      </c>
    </row>
    <row r="33" spans="1:9">
      <c r="I33" s="25"/>
    </row>
    <row r="34" spans="1:9">
      <c r="A34" s="118" t="s">
        <v>349</v>
      </c>
      <c r="I34" s="119">
        <f>MIN(I31:I32)</f>
        <v>41666.666666666664</v>
      </c>
    </row>
    <row r="35" spans="1:9">
      <c r="A35" s="118" t="s">
        <v>350</v>
      </c>
      <c r="I35" s="119">
        <f>AVERAGE(I31:I32)</f>
        <v>48333.333333333328</v>
      </c>
    </row>
    <row r="36" spans="1:9">
      <c r="A36" s="118" t="s">
        <v>351</v>
      </c>
      <c r="I36" s="119">
        <f>MEDIAN(I31:I32)</f>
        <v>48333.333333333328</v>
      </c>
    </row>
    <row r="37" spans="1:9">
      <c r="A37" s="118" t="s">
        <v>352</v>
      </c>
      <c r="I37" s="119">
        <f>MAX(I31:I32)</f>
        <v>55000</v>
      </c>
    </row>
    <row r="39" spans="1:9">
      <c r="A39" s="118" t="s">
        <v>353</v>
      </c>
      <c r="I39" s="21">
        <v>48333</v>
      </c>
    </row>
    <row r="41" spans="1:9">
      <c r="A41" t="s">
        <v>366</v>
      </c>
      <c r="G41" s="37"/>
    </row>
    <row r="42" spans="1:9">
      <c r="A42" t="s">
        <v>367</v>
      </c>
    </row>
    <row r="43" spans="1:9">
      <c r="A43" s="125" t="s">
        <v>368</v>
      </c>
      <c r="G43" s="21">
        <v>803000</v>
      </c>
      <c r="H43">
        <v>23</v>
      </c>
      <c r="I43" s="25">
        <f t="shared" ref="I43:I44" si="0">G43/H43</f>
        <v>34913.043478260872</v>
      </c>
    </row>
    <row r="44" spans="1:9">
      <c r="A44" s="125" t="s">
        <v>369</v>
      </c>
      <c r="G44" s="21">
        <v>1397000</v>
      </c>
      <c r="H44">
        <v>40</v>
      </c>
      <c r="I44" s="25">
        <f t="shared" si="0"/>
        <v>34925</v>
      </c>
    </row>
    <row r="45" spans="1:9">
      <c r="A45" s="125" t="s">
        <v>353</v>
      </c>
      <c r="I45" s="21">
        <v>34920</v>
      </c>
    </row>
    <row r="46" spans="1:9">
      <c r="A46" t="s">
        <v>370</v>
      </c>
      <c r="G46" s="21">
        <v>910000</v>
      </c>
    </row>
    <row r="47" spans="1:9">
      <c r="A47" t="s">
        <v>371</v>
      </c>
      <c r="G47" s="21">
        <v>1700000</v>
      </c>
    </row>
    <row r="48" spans="1:9">
      <c r="A48" s="125" t="s">
        <v>372</v>
      </c>
      <c r="G48" s="21">
        <f>G46+G47</f>
        <v>2610000</v>
      </c>
      <c r="H48">
        <f>36+9+9</f>
        <v>54</v>
      </c>
      <c r="I48" s="25">
        <f>G48/H48</f>
        <v>48333.333333333336</v>
      </c>
    </row>
    <row r="49" spans="1:9">
      <c r="A49" s="125" t="s">
        <v>353</v>
      </c>
      <c r="I49" s="21">
        <v>48333</v>
      </c>
    </row>
    <row r="51" spans="1:9">
      <c r="A51" s="118" t="s">
        <v>354</v>
      </c>
    </row>
    <row r="52" spans="1:9">
      <c r="A52" t="s">
        <v>357</v>
      </c>
      <c r="I52" s="89">
        <f>L27</f>
        <v>6382818</v>
      </c>
    </row>
    <row r="53" spans="1:9">
      <c r="A53" t="s">
        <v>373</v>
      </c>
      <c r="I53" s="89">
        <f>G27</f>
        <v>5043671</v>
      </c>
    </row>
    <row r="54" spans="1:9">
      <c r="A54" s="118" t="s">
        <v>354</v>
      </c>
      <c r="I54" s="120">
        <f>ROUND(I52/I53,2)</f>
        <v>1.27</v>
      </c>
    </row>
  </sheetData>
  <mergeCells count="5">
    <mergeCell ref="K9:L9"/>
    <mergeCell ref="A5:L5"/>
    <mergeCell ref="A6:L6"/>
    <mergeCell ref="A2:L2"/>
    <mergeCell ref="A1:L1"/>
  </mergeCells>
  <pageMargins left="0.95" right="0.7" top="1.25" bottom="0.75" header="0.8" footer="0.3"/>
  <pageSetup scale="58" orientation="portrait" r:id="rId1"/>
  <headerFooter>
    <oddHeader>&amp;Z&amp;F</oddHead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G104"/>
  <sheetViews>
    <sheetView view="pageBreakPreview" zoomScaleNormal="100" zoomScaleSheetLayoutView="100" workbookViewId="0">
      <selection activeCell="K29" sqref="K29"/>
    </sheetView>
  </sheetViews>
  <sheetFormatPr defaultRowHeight="15"/>
  <cols>
    <col min="1" max="1" width="58.140625" customWidth="1"/>
    <col min="2" max="2" width="9.140625" style="14"/>
    <col min="3" max="3" width="10.85546875" style="14" customWidth="1"/>
    <col min="4" max="4" width="1.42578125" customWidth="1"/>
    <col min="5" max="5" width="10.7109375" customWidth="1"/>
    <col min="6" max="6" width="1.42578125" customWidth="1"/>
    <col min="7" max="7" width="13.28515625" style="21" customWidth="1"/>
  </cols>
  <sheetData>
    <row r="1" spans="1:7">
      <c r="A1" s="126" t="s">
        <v>58</v>
      </c>
      <c r="B1" s="126"/>
      <c r="C1" s="126"/>
      <c r="D1" s="126"/>
      <c r="E1" s="126"/>
      <c r="F1" s="126"/>
      <c r="G1" s="126"/>
    </row>
    <row r="2" spans="1:7">
      <c r="A2" s="127" t="s">
        <v>59</v>
      </c>
      <c r="B2" s="127"/>
      <c r="C2" s="127"/>
      <c r="D2" s="127"/>
      <c r="E2" s="127"/>
      <c r="F2" s="127"/>
      <c r="G2" s="127"/>
    </row>
    <row r="5" spans="1:7">
      <c r="A5" s="127" t="s">
        <v>329</v>
      </c>
      <c r="B5" s="127"/>
      <c r="C5" s="127"/>
      <c r="D5" s="127"/>
      <c r="E5" s="127"/>
      <c r="F5" s="127"/>
      <c r="G5" s="127"/>
    </row>
    <row r="6" spans="1:7">
      <c r="A6" s="127" t="s">
        <v>139</v>
      </c>
      <c r="B6" s="127"/>
      <c r="C6" s="127"/>
      <c r="D6" s="127"/>
      <c r="E6" s="127"/>
      <c r="F6" s="127"/>
      <c r="G6" s="127"/>
    </row>
    <row r="9" spans="1:7" s="14" customFormat="1">
      <c r="B9" s="14" t="s">
        <v>60</v>
      </c>
      <c r="G9" s="15" t="s">
        <v>1</v>
      </c>
    </row>
    <row r="10" spans="1:7" s="2" customFormat="1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2" spans="1:7">
      <c r="A12" s="38" t="s">
        <v>306</v>
      </c>
      <c r="B12" s="39"/>
      <c r="C12" s="39"/>
      <c r="D12" s="40"/>
      <c r="E12" s="40"/>
      <c r="F12" s="40"/>
      <c r="G12" s="37"/>
    </row>
    <row r="13" spans="1:7">
      <c r="A13" s="41" t="s">
        <v>141</v>
      </c>
      <c r="B13" s="39"/>
      <c r="C13" s="39"/>
      <c r="D13" s="40"/>
      <c r="E13" s="40"/>
      <c r="F13" s="40"/>
      <c r="G13" s="37"/>
    </row>
    <row r="14" spans="1:7">
      <c r="A14" t="s">
        <v>142</v>
      </c>
      <c r="D14" s="40"/>
      <c r="E14" s="40"/>
      <c r="F14" s="40"/>
      <c r="G14" s="37"/>
    </row>
    <row r="15" spans="1:7">
      <c r="A15" s="42" t="s">
        <v>143</v>
      </c>
      <c r="B15" s="14">
        <v>1989</v>
      </c>
      <c r="C15" s="14" t="s">
        <v>112</v>
      </c>
      <c r="D15" s="40"/>
      <c r="E15" s="40"/>
      <c r="F15" s="40"/>
      <c r="G15" s="43">
        <v>2000</v>
      </c>
    </row>
    <row r="16" spans="1:7">
      <c r="A16" s="42" t="s">
        <v>144</v>
      </c>
      <c r="B16" s="14">
        <v>1989</v>
      </c>
      <c r="C16" s="14" t="s">
        <v>112</v>
      </c>
      <c r="D16" s="40"/>
      <c r="E16" s="40"/>
      <c r="F16" s="40"/>
      <c r="G16" s="37">
        <v>63500</v>
      </c>
    </row>
    <row r="17" spans="1:7">
      <c r="A17" s="42" t="s">
        <v>145</v>
      </c>
      <c r="B17" s="14">
        <v>1989</v>
      </c>
      <c r="C17" s="14" t="s">
        <v>112</v>
      </c>
      <c r="D17" s="40"/>
      <c r="E17" s="40"/>
      <c r="F17" s="40"/>
      <c r="G17" s="37">
        <v>17500</v>
      </c>
    </row>
    <row r="18" spans="1:7">
      <c r="D18" s="40"/>
      <c r="E18" s="40"/>
      <c r="F18" s="40"/>
      <c r="G18" s="37"/>
    </row>
    <row r="19" spans="1:7">
      <c r="A19" t="s">
        <v>146</v>
      </c>
      <c r="D19" s="40"/>
      <c r="E19" s="40"/>
      <c r="F19" s="40"/>
      <c r="G19" s="37"/>
    </row>
    <row r="20" spans="1:7">
      <c r="A20" s="42" t="s">
        <v>147</v>
      </c>
      <c r="B20" s="14">
        <v>1989</v>
      </c>
      <c r="C20" s="14" t="s">
        <v>112</v>
      </c>
      <c r="D20" s="40"/>
      <c r="E20" s="40"/>
      <c r="F20" s="40"/>
      <c r="G20" s="37">
        <v>59900</v>
      </c>
    </row>
    <row r="21" spans="1:7">
      <c r="A21" s="42" t="s">
        <v>148</v>
      </c>
      <c r="B21" s="14">
        <v>1989</v>
      </c>
      <c r="C21" s="14" t="s">
        <v>112</v>
      </c>
      <c r="D21" s="40"/>
      <c r="E21" s="40"/>
      <c r="F21" s="40"/>
      <c r="G21" s="37">
        <v>57100</v>
      </c>
    </row>
    <row r="22" spans="1:7">
      <c r="A22" s="42" t="s">
        <v>149</v>
      </c>
      <c r="B22" s="14">
        <v>1989</v>
      </c>
      <c r="C22" s="14" t="s">
        <v>112</v>
      </c>
      <c r="D22" s="40"/>
      <c r="E22" s="40"/>
      <c r="F22" s="40"/>
      <c r="G22" s="37">
        <v>26000</v>
      </c>
    </row>
    <row r="23" spans="1:7">
      <c r="A23" s="42" t="s">
        <v>150</v>
      </c>
      <c r="B23" s="14">
        <v>1989</v>
      </c>
      <c r="C23" s="14" t="s">
        <v>112</v>
      </c>
      <c r="D23" s="40"/>
      <c r="E23" s="40"/>
      <c r="F23" s="40"/>
      <c r="G23" s="37">
        <v>75600</v>
      </c>
    </row>
    <row r="24" spans="1:7">
      <c r="A24" s="42" t="s">
        <v>151</v>
      </c>
      <c r="B24" s="14">
        <v>1989</v>
      </c>
      <c r="C24" s="14" t="s">
        <v>112</v>
      </c>
      <c r="D24" s="40"/>
      <c r="E24" s="40"/>
      <c r="F24" s="40"/>
      <c r="G24" s="37">
        <v>19800</v>
      </c>
    </row>
    <row r="26" spans="1:7">
      <c r="A26" t="s">
        <v>152</v>
      </c>
      <c r="G26" s="44">
        <f>SUM(G15:G24)</f>
        <v>321400</v>
      </c>
    </row>
    <row r="28" spans="1:7">
      <c r="A28" s="2" t="s">
        <v>153</v>
      </c>
    </row>
    <row r="29" spans="1:7">
      <c r="A29" t="s">
        <v>154</v>
      </c>
      <c r="B29" s="14">
        <v>2001</v>
      </c>
      <c r="C29" s="14" t="s">
        <v>112</v>
      </c>
      <c r="D29" s="14"/>
      <c r="F29" s="21">
        <f>'[1]Brittany Hills Trending'!F64</f>
        <v>0</v>
      </c>
      <c r="G29" s="21">
        <v>127268</v>
      </c>
    </row>
    <row r="31" spans="1:7">
      <c r="A31" s="45" t="s">
        <v>295</v>
      </c>
      <c r="B31" s="14">
        <v>1960</v>
      </c>
      <c r="C31" s="14" t="s">
        <v>112</v>
      </c>
      <c r="G31" s="21">
        <v>100014</v>
      </c>
    </row>
    <row r="33" spans="1:7">
      <c r="A33" t="s">
        <v>155</v>
      </c>
      <c r="G33" s="44">
        <f>SUM(G29:G31)</f>
        <v>227282</v>
      </c>
    </row>
    <row r="35" spans="1:7">
      <c r="A35" s="2" t="s">
        <v>156</v>
      </c>
      <c r="G35" s="37"/>
    </row>
    <row r="36" spans="1:7">
      <c r="A36" s="46" t="s">
        <v>157</v>
      </c>
    </row>
    <row r="37" spans="1:7">
      <c r="A37" t="s">
        <v>158</v>
      </c>
    </row>
    <row r="38" spans="1:7">
      <c r="A38" t="s">
        <v>159</v>
      </c>
    </row>
    <row r="39" spans="1:7" ht="15.75" customHeight="1">
      <c r="A39" s="45" t="s">
        <v>160</v>
      </c>
      <c r="B39" s="47"/>
    </row>
    <row r="40" spans="1:7">
      <c r="A40" t="s">
        <v>161</v>
      </c>
      <c r="B40" s="14">
        <v>1999</v>
      </c>
      <c r="C40" s="14" t="s">
        <v>112</v>
      </c>
      <c r="G40" s="21">
        <v>84097</v>
      </c>
    </row>
    <row r="41" spans="1:7">
      <c r="A41" t="s">
        <v>162</v>
      </c>
      <c r="B41" s="14">
        <v>1999</v>
      </c>
      <c r="C41" s="14" t="s">
        <v>163</v>
      </c>
      <c r="G41" s="31">
        <v>600</v>
      </c>
    </row>
    <row r="42" spans="1:7">
      <c r="A42" s="48" t="s">
        <v>164</v>
      </c>
      <c r="B42" s="14">
        <v>1999</v>
      </c>
      <c r="C42" s="14" t="s">
        <v>163</v>
      </c>
      <c r="G42" s="31">
        <v>5500</v>
      </c>
    </row>
    <row r="43" spans="1:7">
      <c r="A43" t="s">
        <v>165</v>
      </c>
      <c r="B43" s="14">
        <v>1999</v>
      </c>
      <c r="C43" s="14">
        <v>1</v>
      </c>
      <c r="G43" s="31">
        <v>175</v>
      </c>
    </row>
    <row r="44" spans="1:7">
      <c r="A44" t="s">
        <v>166</v>
      </c>
      <c r="B44" s="14">
        <v>1999</v>
      </c>
      <c r="C44" s="14" t="s">
        <v>163</v>
      </c>
      <c r="G44" s="31">
        <v>4890</v>
      </c>
    </row>
    <row r="45" spans="1:7">
      <c r="A45" t="s">
        <v>167</v>
      </c>
      <c r="B45" s="14">
        <v>1999</v>
      </c>
      <c r="C45" s="14" t="s">
        <v>163</v>
      </c>
      <c r="G45" s="31">
        <v>6800</v>
      </c>
    </row>
    <row r="46" spans="1:7">
      <c r="A46" t="s">
        <v>168</v>
      </c>
      <c r="B46" s="14">
        <v>1999</v>
      </c>
      <c r="C46" s="14" t="s">
        <v>163</v>
      </c>
      <c r="G46" s="31">
        <v>1940</v>
      </c>
    </row>
    <row r="47" spans="1:7">
      <c r="A47" t="s">
        <v>169</v>
      </c>
      <c r="B47" s="14">
        <v>1999</v>
      </c>
      <c r="C47" s="14" t="s">
        <v>163</v>
      </c>
      <c r="G47" s="31">
        <v>2800</v>
      </c>
    </row>
    <row r="48" spans="1:7">
      <c r="A48" t="s">
        <v>50</v>
      </c>
      <c r="B48" s="14">
        <v>1999</v>
      </c>
      <c r="C48" s="14">
        <v>1</v>
      </c>
      <c r="G48" s="31">
        <v>2492</v>
      </c>
    </row>
    <row r="49" spans="1:7">
      <c r="A49" t="s">
        <v>170</v>
      </c>
      <c r="B49" s="14">
        <v>1999</v>
      </c>
      <c r="C49" s="14" t="s">
        <v>163</v>
      </c>
      <c r="G49" s="31">
        <v>2700</v>
      </c>
    </row>
    <row r="51" spans="1:7">
      <c r="A51" t="s">
        <v>171</v>
      </c>
      <c r="G51" s="44">
        <f>SUM(G40:G49)</f>
        <v>111994</v>
      </c>
    </row>
    <row r="53" spans="1:7">
      <c r="A53" t="s">
        <v>172</v>
      </c>
    </row>
    <row r="54" spans="1:7">
      <c r="A54" s="12" t="s">
        <v>173</v>
      </c>
      <c r="B54" s="35">
        <v>2001</v>
      </c>
      <c r="C54" s="49" t="s">
        <v>163</v>
      </c>
      <c r="D54" s="35"/>
      <c r="E54" s="12"/>
      <c r="F54" s="12"/>
      <c r="G54" s="32">
        <v>4656.5798400000003</v>
      </c>
    </row>
    <row r="55" spans="1:7">
      <c r="A55" s="12" t="s">
        <v>174</v>
      </c>
      <c r="B55" s="35">
        <v>2001</v>
      </c>
      <c r="C55" s="49" t="s">
        <v>163</v>
      </c>
      <c r="D55" s="35"/>
      <c r="E55" s="12"/>
      <c r="F55" s="12"/>
      <c r="G55" s="32">
        <v>1693.3017599999998</v>
      </c>
    </row>
    <row r="56" spans="1:7">
      <c r="A56" s="12" t="s">
        <v>175</v>
      </c>
      <c r="B56" s="35">
        <v>2001</v>
      </c>
      <c r="C56" s="49" t="s">
        <v>163</v>
      </c>
      <c r="D56" s="35"/>
      <c r="E56" s="12"/>
      <c r="F56" s="12"/>
      <c r="G56" s="32">
        <v>47059.678079999998</v>
      </c>
    </row>
    <row r="57" spans="1:7">
      <c r="A57" s="12" t="s">
        <v>176</v>
      </c>
      <c r="B57" s="35">
        <v>2001</v>
      </c>
      <c r="C57" s="49" t="s">
        <v>163</v>
      </c>
      <c r="D57" s="35"/>
      <c r="E57" s="12"/>
      <c r="F57" s="12"/>
      <c r="G57" s="32">
        <v>4092.1459199999999</v>
      </c>
    </row>
    <row r="58" spans="1:7">
      <c r="A58" s="12" t="s">
        <v>177</v>
      </c>
      <c r="B58" s="35">
        <v>2001</v>
      </c>
      <c r="C58" s="49" t="s">
        <v>163</v>
      </c>
      <c r="D58" s="35"/>
      <c r="E58" s="12"/>
      <c r="F58" s="12"/>
      <c r="G58" s="32">
        <v>2257.7356800000002</v>
      </c>
    </row>
    <row r="59" spans="1:7">
      <c r="A59" s="12" t="s">
        <v>178</v>
      </c>
      <c r="B59" s="35">
        <v>2001</v>
      </c>
      <c r="C59" s="49" t="s">
        <v>163</v>
      </c>
      <c r="D59" s="35"/>
      <c r="E59" s="12"/>
      <c r="F59" s="12"/>
      <c r="G59" s="32">
        <v>2822.1696000000002</v>
      </c>
    </row>
    <row r="60" spans="1:7">
      <c r="A60" s="12" t="s">
        <v>179</v>
      </c>
      <c r="B60" s="35">
        <v>2001</v>
      </c>
      <c r="C60" s="49" t="s">
        <v>163</v>
      </c>
      <c r="D60" s="35"/>
      <c r="E60" s="12"/>
      <c r="F60" s="12"/>
      <c r="G60" s="32">
        <v>16862.463360000002</v>
      </c>
    </row>
    <row r="61" spans="1:7">
      <c r="A61" s="12" t="s">
        <v>180</v>
      </c>
      <c r="B61" s="35">
        <v>2001</v>
      </c>
      <c r="C61" s="49" t="s">
        <v>163</v>
      </c>
      <c r="D61" s="35"/>
      <c r="E61" s="12"/>
      <c r="F61" s="12"/>
      <c r="G61" s="32">
        <v>12840.87168</v>
      </c>
    </row>
    <row r="62" spans="1:7">
      <c r="A62" s="12" t="s">
        <v>181</v>
      </c>
      <c r="B62" s="35">
        <v>2001</v>
      </c>
      <c r="C62" s="49" t="s">
        <v>163</v>
      </c>
      <c r="D62" s="35"/>
      <c r="E62" s="12"/>
      <c r="F62" s="12"/>
      <c r="G62" s="32">
        <v>282.21696000000003</v>
      </c>
    </row>
    <row r="63" spans="1:7">
      <c r="A63" s="12" t="s">
        <v>182</v>
      </c>
      <c r="B63" s="35">
        <v>2001</v>
      </c>
      <c r="C63" s="49" t="s">
        <v>163</v>
      </c>
      <c r="D63" s="35"/>
      <c r="E63" s="12"/>
      <c r="F63" s="12"/>
      <c r="G63" s="32">
        <v>141.10848000000001</v>
      </c>
    </row>
    <row r="64" spans="1:7">
      <c r="A64" s="12" t="s">
        <v>183</v>
      </c>
      <c r="B64" s="35">
        <v>2001</v>
      </c>
      <c r="C64" s="49" t="s">
        <v>163</v>
      </c>
      <c r="D64" s="35"/>
      <c r="E64" s="12"/>
      <c r="F64" s="12"/>
      <c r="G64" s="32">
        <v>634.98815999999999</v>
      </c>
    </row>
    <row r="65" spans="1:7">
      <c r="A65" s="12" t="s">
        <v>184</v>
      </c>
      <c r="B65" s="35">
        <v>2001</v>
      </c>
      <c r="C65" s="49" t="s">
        <v>163</v>
      </c>
      <c r="D65" s="35"/>
      <c r="E65" s="12"/>
      <c r="F65" s="12"/>
      <c r="G65" s="32">
        <v>705.54240000000004</v>
      </c>
    </row>
    <row r="66" spans="1:7">
      <c r="A66" s="12" t="s">
        <v>185</v>
      </c>
      <c r="B66" s="35">
        <v>2001</v>
      </c>
      <c r="C66" s="49" t="s">
        <v>163</v>
      </c>
      <c r="D66" s="35"/>
      <c r="E66" s="12"/>
      <c r="F66" s="12"/>
      <c r="G66" s="32">
        <v>6279.3273600000002</v>
      </c>
    </row>
    <row r="67" spans="1:7">
      <c r="A67" s="12" t="s">
        <v>186</v>
      </c>
      <c r="B67" s="35">
        <v>2001</v>
      </c>
      <c r="C67" s="49" t="s">
        <v>163</v>
      </c>
      <c r="D67" s="35"/>
      <c r="E67" s="12"/>
      <c r="F67" s="12"/>
      <c r="G67" s="32">
        <v>1199.4220800000001</v>
      </c>
    </row>
    <row r="68" spans="1:7">
      <c r="A68" s="12" t="s">
        <v>187</v>
      </c>
      <c r="B68" s="35">
        <v>2001</v>
      </c>
      <c r="C68" s="49" t="s">
        <v>163</v>
      </c>
      <c r="D68" s="35"/>
      <c r="E68" s="12"/>
      <c r="F68" s="12"/>
      <c r="G68" s="32">
        <v>3951.0374400000001</v>
      </c>
    </row>
    <row r="69" spans="1:7">
      <c r="A69" s="12" t="s">
        <v>188</v>
      </c>
      <c r="B69" s="35">
        <v>2001</v>
      </c>
      <c r="C69" s="49" t="s">
        <v>163</v>
      </c>
      <c r="D69" s="35"/>
      <c r="E69" s="12"/>
      <c r="F69" s="12"/>
      <c r="G69" s="32">
        <v>776.09664000000009</v>
      </c>
    </row>
    <row r="70" spans="1:7">
      <c r="A70" s="12" t="s">
        <v>189</v>
      </c>
      <c r="B70" s="35">
        <v>2001</v>
      </c>
      <c r="C70" s="49" t="s">
        <v>163</v>
      </c>
      <c r="D70" s="35"/>
      <c r="E70" s="12"/>
      <c r="F70" s="12"/>
      <c r="G70" s="32">
        <v>2398.8441600000001</v>
      </c>
    </row>
    <row r="71" spans="1:7">
      <c r="A71" s="12" t="s">
        <v>190</v>
      </c>
      <c r="B71" s="35">
        <v>2001</v>
      </c>
      <c r="C71" s="49" t="s">
        <v>163</v>
      </c>
      <c r="D71" s="35"/>
      <c r="E71" s="12"/>
      <c r="F71" s="12"/>
      <c r="G71" s="32">
        <v>493.87968000000001</v>
      </c>
    </row>
    <row r="72" spans="1:7">
      <c r="A72" s="12" t="s">
        <v>191</v>
      </c>
      <c r="B72" s="35">
        <v>2001</v>
      </c>
      <c r="C72" s="49" t="s">
        <v>163</v>
      </c>
      <c r="D72" s="35"/>
      <c r="E72" s="12"/>
      <c r="F72" s="12"/>
      <c r="G72" s="32">
        <v>18908.536320000003</v>
      </c>
    </row>
    <row r="73" spans="1:7">
      <c r="A73" s="12" t="s">
        <v>192</v>
      </c>
      <c r="B73" s="35">
        <v>2001</v>
      </c>
      <c r="C73" s="49" t="s">
        <v>163</v>
      </c>
      <c r="D73" s="35"/>
      <c r="E73" s="12"/>
      <c r="F73" s="12"/>
      <c r="G73" s="32">
        <v>11359.23264</v>
      </c>
    </row>
    <row r="74" spans="1:7">
      <c r="A74" s="12" t="s">
        <v>193</v>
      </c>
      <c r="B74" s="35">
        <v>2001</v>
      </c>
      <c r="C74" s="49" t="s">
        <v>163</v>
      </c>
      <c r="D74" s="35"/>
      <c r="E74" s="12"/>
      <c r="F74" s="12"/>
      <c r="G74" s="32">
        <v>30549.985919999999</v>
      </c>
    </row>
    <row r="75" spans="1:7">
      <c r="A75" s="50" t="s">
        <v>194</v>
      </c>
      <c r="B75" s="35">
        <v>2001</v>
      </c>
      <c r="C75" s="49" t="s">
        <v>163</v>
      </c>
      <c r="D75" s="35"/>
      <c r="E75" s="50"/>
      <c r="F75" s="12"/>
      <c r="G75" s="32">
        <v>19966.849920000001</v>
      </c>
    </row>
    <row r="76" spans="1:7">
      <c r="A76" s="12" t="s">
        <v>195</v>
      </c>
      <c r="B76" s="35">
        <v>2001</v>
      </c>
      <c r="C76" s="49" t="s">
        <v>163</v>
      </c>
      <c r="D76" s="35"/>
      <c r="E76" s="12"/>
      <c r="F76" s="12"/>
      <c r="G76" s="32">
        <v>14322.51072</v>
      </c>
    </row>
    <row r="77" spans="1:7">
      <c r="A77" s="12" t="s">
        <v>196</v>
      </c>
      <c r="B77" s="35">
        <v>2001</v>
      </c>
      <c r="C77" s="49" t="s">
        <v>163</v>
      </c>
      <c r="D77" s="35"/>
      <c r="E77" s="12"/>
      <c r="F77" s="12"/>
      <c r="G77" s="32">
        <v>19331.86176</v>
      </c>
    </row>
    <row r="78" spans="1:7">
      <c r="A78" s="12" t="s">
        <v>197</v>
      </c>
      <c r="B78" s="35">
        <v>2001</v>
      </c>
      <c r="C78" s="49" t="s">
        <v>163</v>
      </c>
      <c r="D78" s="35"/>
      <c r="E78" s="12"/>
      <c r="F78" s="12"/>
      <c r="G78" s="32">
        <v>5997.1104000000005</v>
      </c>
    </row>
    <row r="79" spans="1:7">
      <c r="A79" s="12" t="s">
        <v>198</v>
      </c>
      <c r="B79" s="35">
        <v>2001</v>
      </c>
      <c r="C79" s="49" t="s">
        <v>163</v>
      </c>
      <c r="D79" s="35"/>
      <c r="E79" s="12"/>
      <c r="F79" s="12"/>
      <c r="G79" s="32">
        <v>3739.3747200000003</v>
      </c>
    </row>
    <row r="80" spans="1:7">
      <c r="A80" s="12" t="s">
        <v>199</v>
      </c>
      <c r="B80" s="35">
        <v>2001</v>
      </c>
      <c r="C80" s="49" t="s">
        <v>163</v>
      </c>
      <c r="D80" s="35"/>
      <c r="E80" s="12"/>
      <c r="F80" s="12"/>
      <c r="G80" s="32">
        <v>50164.068879999999</v>
      </c>
    </row>
    <row r="81" spans="1:7">
      <c r="A81" s="12" t="s">
        <v>200</v>
      </c>
      <c r="B81" s="35">
        <v>2001</v>
      </c>
      <c r="C81" s="49" t="s">
        <v>163</v>
      </c>
      <c r="D81" s="35"/>
      <c r="E81" s="12"/>
      <c r="F81" s="12"/>
      <c r="G81" s="32">
        <v>5009.3510400000005</v>
      </c>
    </row>
    <row r="82" spans="1:7">
      <c r="A82" s="12" t="s">
        <v>201</v>
      </c>
      <c r="B82" s="35">
        <v>2001</v>
      </c>
      <c r="C82" s="49" t="s">
        <v>163</v>
      </c>
      <c r="D82" s="35"/>
      <c r="E82" s="12"/>
      <c r="F82" s="12"/>
      <c r="G82" s="32">
        <v>39298.71168</v>
      </c>
    </row>
    <row r="83" spans="1:7">
      <c r="A83" s="12" t="s">
        <v>202</v>
      </c>
      <c r="B83" s="35">
        <v>2001</v>
      </c>
      <c r="C83" s="49" t="s">
        <v>163</v>
      </c>
      <c r="D83" s="35"/>
      <c r="E83" s="12"/>
      <c r="F83" s="12"/>
      <c r="G83" s="32">
        <v>3104.3865600000004</v>
      </c>
    </row>
    <row r="84" spans="1:7">
      <c r="A84" s="12" t="s">
        <v>203</v>
      </c>
      <c r="B84" s="35">
        <v>2001</v>
      </c>
      <c r="C84" s="49" t="s">
        <v>163</v>
      </c>
      <c r="D84" s="35"/>
      <c r="E84" s="12"/>
      <c r="F84" s="12"/>
      <c r="G84" s="32">
        <v>6067.66464</v>
      </c>
    </row>
    <row r="85" spans="1:7">
      <c r="A85" s="12" t="s">
        <v>204</v>
      </c>
      <c r="B85" s="35">
        <v>2001</v>
      </c>
      <c r="C85" s="49" t="s">
        <v>163</v>
      </c>
      <c r="D85" s="35"/>
      <c r="E85" s="12"/>
      <c r="F85" s="12"/>
      <c r="G85" s="32">
        <v>24764.538240000002</v>
      </c>
    </row>
    <row r="86" spans="1:7">
      <c r="G86" s="51"/>
    </row>
    <row r="87" spans="1:7">
      <c r="A87" t="s">
        <v>205</v>
      </c>
      <c r="G87" s="29">
        <f>SUM(G54:G85)</f>
        <v>361731.59271999996</v>
      </c>
    </row>
    <row r="89" spans="1:7" ht="45">
      <c r="A89" s="45" t="s">
        <v>206</v>
      </c>
      <c r="B89" s="14">
        <v>1991</v>
      </c>
      <c r="C89" s="14" t="s">
        <v>112</v>
      </c>
      <c r="G89" s="21">
        <v>199889</v>
      </c>
    </row>
    <row r="91" spans="1:7">
      <c r="A91" t="s">
        <v>207</v>
      </c>
      <c r="B91" s="14">
        <v>1997</v>
      </c>
      <c r="C91" s="14" t="s">
        <v>112</v>
      </c>
      <c r="G91" s="21">
        <v>159631</v>
      </c>
    </row>
    <row r="93" spans="1:7">
      <c r="A93" t="s">
        <v>208</v>
      </c>
      <c r="B93" s="14">
        <v>2007</v>
      </c>
      <c r="C93" s="14" t="s">
        <v>112</v>
      </c>
      <c r="G93" s="21">
        <v>159631</v>
      </c>
    </row>
    <row r="95" spans="1:7" ht="30">
      <c r="A95" s="45" t="s">
        <v>209</v>
      </c>
      <c r="B95" s="14">
        <v>2007</v>
      </c>
      <c r="C95" s="14" t="s">
        <v>112</v>
      </c>
      <c r="G95" s="21">
        <v>165251</v>
      </c>
    </row>
    <row r="97" spans="1:7">
      <c r="A97" t="s">
        <v>210</v>
      </c>
      <c r="B97" s="14">
        <v>2007</v>
      </c>
      <c r="C97" s="14" t="s">
        <v>112</v>
      </c>
      <c r="G97" s="21">
        <v>165251</v>
      </c>
    </row>
    <row r="99" spans="1:7">
      <c r="A99" t="s">
        <v>323</v>
      </c>
      <c r="B99" s="91">
        <v>1995</v>
      </c>
      <c r="C99" s="91" t="s">
        <v>112</v>
      </c>
      <c r="G99" s="21">
        <v>103180</v>
      </c>
    </row>
    <row r="100" spans="1:7">
      <c r="B100" s="91"/>
      <c r="C100" s="91"/>
    </row>
    <row r="101" spans="1:7">
      <c r="A101" t="s">
        <v>211</v>
      </c>
      <c r="G101" s="44">
        <f>+G97+G95+G93+G91+G89+G51+G87+G99</f>
        <v>1426558.5927200001</v>
      </c>
    </row>
    <row r="103" spans="1:7" ht="15.75" thickBot="1">
      <c r="A103" t="s">
        <v>212</v>
      </c>
      <c r="G103" s="23">
        <f>+G101+G33+G26</f>
        <v>1975240.5927200001</v>
      </c>
    </row>
    <row r="104" spans="1:7" ht="15.75" thickTop="1"/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86" fitToHeight="3" orientation="portrait" r:id="rId1"/>
  <rowBreaks count="2" manualBreakCount="2">
    <brk id="52" max="6" man="1"/>
    <brk id="88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H193"/>
  <sheetViews>
    <sheetView view="pageBreakPreview" topLeftCell="A43" zoomScaleNormal="100" zoomScaleSheetLayoutView="100" workbookViewId="0">
      <selection activeCell="E37" sqref="E37"/>
    </sheetView>
  </sheetViews>
  <sheetFormatPr defaultRowHeight="15"/>
  <cols>
    <col min="1" max="1" width="48.140625" bestFit="1" customWidth="1"/>
    <col min="2" max="2" width="9.140625" style="14"/>
    <col min="3" max="3" width="11.7109375" style="14" bestFit="1" customWidth="1"/>
    <col min="4" max="4" width="1.42578125" customWidth="1"/>
    <col min="5" max="5" width="13.28515625" bestFit="1" customWidth="1"/>
    <col min="6" max="6" width="1.42578125" customWidth="1"/>
    <col min="7" max="7" width="13.28515625" style="21" bestFit="1" customWidth="1"/>
  </cols>
  <sheetData>
    <row r="1" spans="1:8">
      <c r="A1" s="126" t="s">
        <v>58</v>
      </c>
      <c r="B1" s="126"/>
      <c r="C1" s="126"/>
      <c r="D1" s="126"/>
      <c r="E1" s="126"/>
      <c r="F1" s="126"/>
      <c r="G1" s="126"/>
    </row>
    <row r="2" spans="1:8">
      <c r="A2" s="127" t="s">
        <v>59</v>
      </c>
      <c r="B2" s="127"/>
      <c r="C2" s="127"/>
      <c r="D2" s="127"/>
      <c r="E2" s="127"/>
      <c r="F2" s="127"/>
      <c r="G2" s="127"/>
    </row>
    <row r="5" spans="1:8">
      <c r="A5" s="127" t="s">
        <v>329</v>
      </c>
      <c r="B5" s="127"/>
      <c r="C5" s="127"/>
      <c r="D5" s="127"/>
      <c r="E5" s="127"/>
      <c r="F5" s="127"/>
      <c r="G5" s="127"/>
    </row>
    <row r="6" spans="1:8">
      <c r="A6" s="127" t="s">
        <v>213</v>
      </c>
      <c r="B6" s="127"/>
      <c r="C6" s="127"/>
      <c r="D6" s="127"/>
      <c r="E6" s="127"/>
      <c r="F6" s="127"/>
      <c r="G6" s="127"/>
    </row>
    <row r="9" spans="1:8" s="14" customFormat="1">
      <c r="B9" s="14" t="s">
        <v>60</v>
      </c>
      <c r="G9" s="15" t="s">
        <v>1</v>
      </c>
    </row>
    <row r="10" spans="1:8" s="2" customFormat="1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2" spans="1:8">
      <c r="A12" s="38" t="s">
        <v>140</v>
      </c>
      <c r="B12" s="39"/>
      <c r="C12" s="39"/>
      <c r="D12" s="40"/>
      <c r="E12" s="40"/>
      <c r="F12" s="40"/>
      <c r="G12" s="37"/>
    </row>
    <row r="13" spans="1:8">
      <c r="A13" s="41" t="s">
        <v>141</v>
      </c>
      <c r="B13" s="39"/>
      <c r="C13" s="39"/>
      <c r="D13" s="40"/>
      <c r="E13" s="40"/>
      <c r="F13" s="40"/>
      <c r="G13" s="37"/>
    </row>
    <row r="14" spans="1:8">
      <c r="A14" t="s">
        <v>214</v>
      </c>
      <c r="B14"/>
      <c r="D14" s="14"/>
      <c r="E14" s="14"/>
      <c r="G14"/>
      <c r="H14" s="40"/>
    </row>
    <row r="15" spans="1:8">
      <c r="A15" s="42" t="s">
        <v>215</v>
      </c>
      <c r="B15" s="14">
        <v>1989</v>
      </c>
      <c r="D15" s="14"/>
      <c r="E15" s="14" t="s">
        <v>112</v>
      </c>
      <c r="G15" s="29">
        <v>9000</v>
      </c>
      <c r="H15" s="40"/>
    </row>
    <row r="16" spans="1:8">
      <c r="A16" s="42" t="s">
        <v>216</v>
      </c>
      <c r="B16" s="14">
        <v>1989</v>
      </c>
      <c r="D16" s="14"/>
      <c r="E16" s="14" t="s">
        <v>112</v>
      </c>
      <c r="G16" s="21">
        <v>105000</v>
      </c>
      <c r="H16" s="40"/>
    </row>
    <row r="17" spans="1:8">
      <c r="A17" s="42" t="s">
        <v>217</v>
      </c>
      <c r="B17" s="14">
        <v>1989</v>
      </c>
      <c r="D17" s="14"/>
      <c r="E17" s="14" t="s">
        <v>112</v>
      </c>
      <c r="G17" s="21">
        <v>9900</v>
      </c>
      <c r="H17" s="40"/>
    </row>
    <row r="18" spans="1:8">
      <c r="A18" s="42" t="s">
        <v>218</v>
      </c>
      <c r="B18" s="14">
        <v>1989</v>
      </c>
      <c r="D18" s="14"/>
      <c r="E18" s="14" t="s">
        <v>112</v>
      </c>
      <c r="G18" s="21">
        <v>7900</v>
      </c>
      <c r="H18" s="40"/>
    </row>
    <row r="19" spans="1:8">
      <c r="A19" s="42" t="s">
        <v>219</v>
      </c>
      <c r="B19" s="14">
        <v>1989</v>
      </c>
      <c r="D19" s="14"/>
      <c r="E19" s="14" t="s">
        <v>112</v>
      </c>
      <c r="G19" s="21">
        <v>11300</v>
      </c>
      <c r="H19" s="40"/>
    </row>
    <row r="20" spans="1:8">
      <c r="A20" s="42" t="s">
        <v>220</v>
      </c>
      <c r="B20" s="14">
        <v>1989</v>
      </c>
      <c r="D20" s="14"/>
      <c r="E20" s="14" t="s">
        <v>112</v>
      </c>
      <c r="G20" s="21">
        <v>234000</v>
      </c>
      <c r="H20" s="40"/>
    </row>
    <row r="21" spans="1:8">
      <c r="A21" s="42" t="s">
        <v>221</v>
      </c>
      <c r="B21" s="14">
        <v>1989</v>
      </c>
      <c r="D21" s="14"/>
      <c r="E21" s="14" t="s">
        <v>112</v>
      </c>
      <c r="G21" s="21">
        <v>198000</v>
      </c>
      <c r="H21" s="40"/>
    </row>
    <row r="22" spans="1:8">
      <c r="A22" s="42" t="s">
        <v>222</v>
      </c>
      <c r="B22" s="14">
        <v>1989</v>
      </c>
      <c r="D22" s="14"/>
      <c r="E22" s="14" t="s">
        <v>112</v>
      </c>
      <c r="G22" s="21">
        <v>60000</v>
      </c>
      <c r="H22" s="40"/>
    </row>
    <row r="23" spans="1:8">
      <c r="A23" s="42"/>
      <c r="D23" s="14"/>
      <c r="E23" s="14"/>
      <c r="H23" s="40"/>
    </row>
    <row r="24" spans="1:8">
      <c r="A24" t="s">
        <v>223</v>
      </c>
      <c r="B24"/>
      <c r="C24"/>
      <c r="H24" s="40"/>
    </row>
    <row r="25" spans="1:8">
      <c r="A25" s="42" t="s">
        <v>147</v>
      </c>
      <c r="B25" s="14">
        <v>1989</v>
      </c>
      <c r="D25" s="14"/>
      <c r="E25" s="14" t="s">
        <v>112</v>
      </c>
      <c r="G25" s="21">
        <v>223500</v>
      </c>
      <c r="H25" s="40"/>
    </row>
    <row r="26" spans="1:8">
      <c r="A26" s="42" t="s">
        <v>224</v>
      </c>
      <c r="B26" s="14">
        <v>1989</v>
      </c>
      <c r="D26" s="14"/>
      <c r="E26" s="14" t="s">
        <v>112</v>
      </c>
      <c r="G26" s="21">
        <v>18900</v>
      </c>
      <c r="H26" s="40"/>
    </row>
    <row r="27" spans="1:8">
      <c r="A27" s="42" t="s">
        <v>225</v>
      </c>
      <c r="B27" s="14">
        <v>1989</v>
      </c>
      <c r="D27" s="14"/>
      <c r="E27" s="14" t="s">
        <v>112</v>
      </c>
      <c r="G27" s="21">
        <v>5800</v>
      </c>
      <c r="H27" s="40"/>
    </row>
    <row r="28" spans="1:8">
      <c r="A28" s="42" t="s">
        <v>226</v>
      </c>
      <c r="B28" s="14">
        <v>1989</v>
      </c>
      <c r="D28" s="14"/>
      <c r="E28" s="14" t="s">
        <v>112</v>
      </c>
      <c r="G28" s="21">
        <v>33000</v>
      </c>
      <c r="H28" s="40"/>
    </row>
    <row r="29" spans="1:8">
      <c r="A29" s="42"/>
      <c r="B29" s="87"/>
      <c r="C29" s="87"/>
      <c r="D29" s="87"/>
      <c r="E29" s="87"/>
      <c r="H29" s="40"/>
    </row>
    <row r="30" spans="1:8">
      <c r="A30" s="48" t="s">
        <v>307</v>
      </c>
      <c r="B30" s="87"/>
      <c r="C30" s="87"/>
      <c r="D30" s="87"/>
      <c r="E30" s="87"/>
      <c r="H30" s="40"/>
    </row>
    <row r="31" spans="1:8">
      <c r="A31" s="42" t="s">
        <v>308</v>
      </c>
      <c r="B31" s="87">
        <v>2005</v>
      </c>
      <c r="C31" s="87">
        <v>300</v>
      </c>
      <c r="D31" s="87"/>
      <c r="E31" s="18">
        <v>1660</v>
      </c>
      <c r="G31" s="21">
        <v>924176</v>
      </c>
      <c r="H31" s="40"/>
    </row>
    <row r="32" spans="1:8">
      <c r="A32" s="42" t="s">
        <v>309</v>
      </c>
      <c r="B32" s="87">
        <v>2005</v>
      </c>
      <c r="C32" s="87">
        <v>100</v>
      </c>
      <c r="D32" s="87"/>
      <c r="E32" s="87">
        <v>53</v>
      </c>
      <c r="G32" s="21">
        <v>9863</v>
      </c>
      <c r="H32" s="40"/>
    </row>
    <row r="33" spans="1:8">
      <c r="A33" s="42" t="s">
        <v>310</v>
      </c>
      <c r="B33" s="87">
        <v>2005</v>
      </c>
      <c r="C33" s="87">
        <v>120</v>
      </c>
      <c r="D33" s="87"/>
      <c r="E33" s="87">
        <v>99</v>
      </c>
      <c r="G33" s="21">
        <v>22151</v>
      </c>
      <c r="H33" s="40"/>
    </row>
    <row r="34" spans="1:8">
      <c r="A34" s="42" t="s">
        <v>311</v>
      </c>
      <c r="B34" s="87">
        <v>2005</v>
      </c>
      <c r="C34" s="87">
        <v>1000000</v>
      </c>
      <c r="D34" s="87"/>
      <c r="E34" s="87">
        <v>7.0000000000000007E-2</v>
      </c>
      <c r="G34" s="21">
        <v>129929</v>
      </c>
      <c r="H34" s="40"/>
    </row>
    <row r="35" spans="1:8">
      <c r="A35" s="40"/>
      <c r="B35" s="39"/>
      <c r="C35" s="39"/>
      <c r="D35" s="40"/>
      <c r="E35" s="40"/>
      <c r="F35" s="40"/>
      <c r="G35" s="37"/>
      <c r="H35" s="40"/>
    </row>
    <row r="36" spans="1:8">
      <c r="A36" s="52" t="s">
        <v>227</v>
      </c>
      <c r="B36" s="39"/>
      <c r="C36" s="39"/>
      <c r="D36" s="40"/>
      <c r="E36" s="40"/>
      <c r="F36" s="40"/>
      <c r="G36" s="44">
        <f>SUM(G15:G34)</f>
        <v>2002419</v>
      </c>
      <c r="H36" s="40"/>
    </row>
    <row r="37" spans="1:8">
      <c r="A37" s="40"/>
      <c r="B37" s="39"/>
      <c r="C37" s="39"/>
      <c r="D37" s="40"/>
      <c r="E37" s="40"/>
      <c r="F37" s="40"/>
      <c r="G37" s="37"/>
      <c r="H37" s="40"/>
    </row>
    <row r="38" spans="1:8">
      <c r="A38" s="53" t="s">
        <v>153</v>
      </c>
      <c r="B38" s="39"/>
      <c r="C38" s="39"/>
      <c r="D38" s="40"/>
      <c r="E38" s="40"/>
      <c r="F38" s="40"/>
      <c r="G38" s="37"/>
      <c r="H38" s="40"/>
    </row>
    <row r="39" spans="1:8">
      <c r="A39" t="s">
        <v>228</v>
      </c>
      <c r="B39" s="14">
        <v>1970</v>
      </c>
      <c r="C39" s="14" t="s">
        <v>229</v>
      </c>
      <c r="D39" s="18">
        <v>173250</v>
      </c>
      <c r="E39" s="15">
        <v>173250</v>
      </c>
      <c r="G39" s="21">
        <v>1110694</v>
      </c>
      <c r="H39" s="40"/>
    </row>
    <row r="40" spans="1:8">
      <c r="A40" t="s">
        <v>230</v>
      </c>
      <c r="B40" s="14">
        <v>2006</v>
      </c>
      <c r="C40" s="14" t="s">
        <v>229</v>
      </c>
      <c r="D40" s="18">
        <v>45000</v>
      </c>
      <c r="E40" s="15">
        <v>45000</v>
      </c>
      <c r="G40" s="37">
        <v>262047</v>
      </c>
      <c r="H40" s="40"/>
    </row>
    <row r="41" spans="1:8">
      <c r="A41" s="38"/>
      <c r="B41" s="39"/>
      <c r="C41" s="39"/>
      <c r="D41" s="40"/>
      <c r="E41" s="40"/>
      <c r="F41" s="40"/>
      <c r="G41" s="37"/>
      <c r="H41" s="40"/>
    </row>
    <row r="42" spans="1:8">
      <c r="A42" s="40" t="s">
        <v>231</v>
      </c>
      <c r="B42" s="39"/>
      <c r="C42" s="39"/>
      <c r="D42" s="39"/>
      <c r="E42" s="40"/>
      <c r="F42" s="37"/>
      <c r="G42" s="44">
        <f>+G40+G39</f>
        <v>1372741</v>
      </c>
      <c r="H42" s="40"/>
    </row>
    <row r="43" spans="1:8">
      <c r="A43" s="40"/>
      <c r="B43" s="39"/>
      <c r="C43" s="39"/>
      <c r="D43" s="40"/>
      <c r="E43" s="40"/>
      <c r="F43" s="40"/>
      <c r="G43" s="37"/>
      <c r="H43" s="40"/>
    </row>
    <row r="44" spans="1:8">
      <c r="A44" s="55" t="s">
        <v>156</v>
      </c>
      <c r="B44" s="39"/>
      <c r="C44" s="39"/>
      <c r="D44" s="40"/>
      <c r="E44" s="40"/>
      <c r="F44" s="40"/>
      <c r="G44" s="37"/>
      <c r="H44" s="40"/>
    </row>
    <row r="45" spans="1:8">
      <c r="A45" s="56" t="s">
        <v>232</v>
      </c>
      <c r="B45" s="39"/>
      <c r="C45" s="39"/>
      <c r="D45" s="40"/>
      <c r="E45" s="40"/>
      <c r="F45" s="40"/>
      <c r="G45" s="37"/>
      <c r="H45" s="40"/>
    </row>
    <row r="46" spans="1:8">
      <c r="A46" s="57" t="s">
        <v>233</v>
      </c>
      <c r="B46" s="39">
        <v>1998</v>
      </c>
      <c r="C46" s="39"/>
      <c r="D46" s="40"/>
      <c r="E46" s="39" t="s">
        <v>112</v>
      </c>
      <c r="F46" s="40"/>
      <c r="G46" s="37">
        <v>3074843</v>
      </c>
      <c r="H46" s="40"/>
    </row>
    <row r="47" spans="1:8">
      <c r="A47" s="57" t="s">
        <v>234</v>
      </c>
      <c r="B47" s="39">
        <v>1998</v>
      </c>
      <c r="C47" s="39"/>
      <c r="D47" s="40"/>
      <c r="E47" s="39" t="s">
        <v>112</v>
      </c>
      <c r="F47" s="40"/>
      <c r="G47" s="37">
        <v>279724</v>
      </c>
      <c r="H47" s="40"/>
    </row>
    <row r="48" spans="1:8">
      <c r="A48" s="57" t="s">
        <v>235</v>
      </c>
      <c r="B48" s="39">
        <v>1998</v>
      </c>
      <c r="C48" s="39"/>
      <c r="D48" s="40"/>
      <c r="E48" s="39" t="s">
        <v>112</v>
      </c>
      <c r="F48" s="40"/>
      <c r="G48" s="37">
        <v>45073</v>
      </c>
      <c r="H48" s="40"/>
    </row>
    <row r="49" spans="1:8">
      <c r="A49" s="57" t="s">
        <v>236</v>
      </c>
      <c r="B49" s="39">
        <v>2005</v>
      </c>
      <c r="C49" s="39"/>
      <c r="D49" s="40"/>
      <c r="E49" s="39" t="s">
        <v>112</v>
      </c>
      <c r="F49" s="40"/>
      <c r="G49" s="37">
        <v>171874.21</v>
      </c>
      <c r="H49" s="40"/>
    </row>
    <row r="50" spans="1:8">
      <c r="A50" s="57" t="s">
        <v>237</v>
      </c>
      <c r="B50" s="39">
        <v>2012</v>
      </c>
      <c r="C50" s="39"/>
      <c r="D50" s="40"/>
      <c r="E50" s="39" t="s">
        <v>112</v>
      </c>
      <c r="F50" s="40"/>
      <c r="G50" s="37">
        <v>4980</v>
      </c>
      <c r="H50" s="40"/>
    </row>
    <row r="51" spans="1:8">
      <c r="A51" s="57" t="s">
        <v>238</v>
      </c>
      <c r="B51" s="39">
        <v>1998</v>
      </c>
      <c r="C51" s="39"/>
      <c r="D51" s="40"/>
      <c r="E51" s="39" t="s">
        <v>112</v>
      </c>
      <c r="F51" s="40"/>
      <c r="G51" s="37">
        <v>28012</v>
      </c>
      <c r="H51" s="40"/>
    </row>
    <row r="52" spans="1:8">
      <c r="A52" s="57" t="s">
        <v>239</v>
      </c>
      <c r="B52" s="39">
        <v>2005</v>
      </c>
      <c r="C52" s="39"/>
      <c r="D52" s="40"/>
      <c r="E52" s="39" t="s">
        <v>112</v>
      </c>
      <c r="F52" s="40">
        <v>9270</v>
      </c>
      <c r="G52" s="37">
        <v>9270</v>
      </c>
      <c r="H52" s="40"/>
    </row>
    <row r="53" spans="1:8">
      <c r="A53" s="57" t="s">
        <v>240</v>
      </c>
      <c r="B53" s="39">
        <v>2006</v>
      </c>
      <c r="C53" s="39"/>
      <c r="D53" s="40"/>
      <c r="E53" s="39" t="s">
        <v>112</v>
      </c>
      <c r="F53" s="40">
        <v>9018</v>
      </c>
      <c r="G53" s="37">
        <v>9018</v>
      </c>
      <c r="H53" s="40"/>
    </row>
    <row r="54" spans="1:8">
      <c r="A54" s="57" t="s">
        <v>241</v>
      </c>
      <c r="B54" s="39">
        <v>2006</v>
      </c>
      <c r="C54" s="39"/>
      <c r="D54" s="40"/>
      <c r="E54" s="39" t="s">
        <v>112</v>
      </c>
      <c r="F54" s="40">
        <v>64349</v>
      </c>
      <c r="G54" s="37">
        <v>64349</v>
      </c>
      <c r="H54" s="40"/>
    </row>
    <row r="55" spans="1:8">
      <c r="A55" s="57" t="s">
        <v>242</v>
      </c>
      <c r="B55" s="39">
        <v>2008</v>
      </c>
      <c r="C55" s="39"/>
      <c r="D55" s="40"/>
      <c r="E55" s="39" t="s">
        <v>112</v>
      </c>
      <c r="F55" s="40">
        <v>4128</v>
      </c>
      <c r="G55" s="37">
        <v>4128</v>
      </c>
      <c r="H55" s="40"/>
    </row>
    <row r="56" spans="1:8" ht="15.75" customHeight="1">
      <c r="A56" s="58" t="s">
        <v>243</v>
      </c>
      <c r="B56" s="39">
        <v>2008</v>
      </c>
      <c r="C56" s="39"/>
      <c r="D56" s="40"/>
      <c r="E56" s="39" t="s">
        <v>112</v>
      </c>
      <c r="F56" s="40">
        <v>12600</v>
      </c>
      <c r="G56" s="37">
        <v>12600</v>
      </c>
      <c r="H56" s="40"/>
    </row>
    <row r="57" spans="1:8">
      <c r="A57" s="57" t="s">
        <v>244</v>
      </c>
      <c r="B57" s="39">
        <v>2012</v>
      </c>
      <c r="C57" s="39"/>
      <c r="D57" s="40"/>
      <c r="E57" s="39" t="s">
        <v>112</v>
      </c>
      <c r="F57" s="40">
        <v>4980</v>
      </c>
      <c r="G57" s="37">
        <v>4980</v>
      </c>
      <c r="H57" s="40"/>
    </row>
    <row r="58" spans="1:8">
      <c r="A58" s="40"/>
      <c r="B58" s="39"/>
      <c r="C58" s="39"/>
      <c r="D58" s="40"/>
      <c r="E58" s="40"/>
      <c r="F58" s="40"/>
      <c r="G58" s="34"/>
      <c r="H58" s="40"/>
    </row>
    <row r="59" spans="1:8">
      <c r="A59" s="57" t="s">
        <v>245</v>
      </c>
      <c r="B59" s="39"/>
      <c r="C59" s="39"/>
      <c r="D59" s="40"/>
      <c r="E59" s="40"/>
      <c r="F59" s="40"/>
      <c r="G59" s="34">
        <f>SUM(G46:G57)</f>
        <v>3708851.21</v>
      </c>
      <c r="H59" s="40"/>
    </row>
    <row r="60" spans="1:8">
      <c r="A60" s="40"/>
      <c r="B60" s="39"/>
      <c r="C60" s="39"/>
      <c r="D60" s="40"/>
      <c r="E60" s="40"/>
      <c r="F60" s="40"/>
      <c r="G60" s="34"/>
      <c r="H60" s="40"/>
    </row>
    <row r="61" spans="1:8">
      <c r="A61" s="59" t="s">
        <v>246</v>
      </c>
      <c r="B61" s="39"/>
      <c r="C61" s="39"/>
      <c r="D61" s="40"/>
      <c r="E61" s="40"/>
      <c r="F61" s="40"/>
      <c r="G61" s="34"/>
      <c r="H61" s="40"/>
    </row>
    <row r="62" spans="1:8">
      <c r="A62" s="57" t="s">
        <v>296</v>
      </c>
      <c r="B62" s="39">
        <v>1977</v>
      </c>
      <c r="C62" s="39">
        <v>52</v>
      </c>
      <c r="D62" s="40"/>
      <c r="E62" s="39" t="s">
        <v>312</v>
      </c>
      <c r="F62" s="40"/>
      <c r="G62" s="34">
        <v>375000</v>
      </c>
      <c r="H62" s="40"/>
    </row>
    <row r="63" spans="1:8">
      <c r="A63" s="57" t="s">
        <v>297</v>
      </c>
      <c r="B63" s="39">
        <v>1991</v>
      </c>
      <c r="C63" s="39"/>
      <c r="D63" s="40"/>
      <c r="E63" s="39" t="s">
        <v>112</v>
      </c>
      <c r="F63" s="40"/>
      <c r="G63" s="37">
        <v>375000</v>
      </c>
      <c r="H63" s="40"/>
    </row>
    <row r="64" spans="1:8">
      <c r="A64" s="57" t="s">
        <v>298</v>
      </c>
      <c r="B64" s="39">
        <v>1993</v>
      </c>
      <c r="C64" s="39">
        <v>112</v>
      </c>
      <c r="D64" s="40"/>
      <c r="E64" s="39" t="s">
        <v>312</v>
      </c>
      <c r="F64" s="40"/>
      <c r="G64" s="60">
        <v>56000</v>
      </c>
      <c r="H64" s="40"/>
    </row>
    <row r="65" spans="1:8">
      <c r="A65" s="57" t="s">
        <v>247</v>
      </c>
      <c r="B65" s="39">
        <v>2000</v>
      </c>
      <c r="C65" s="39"/>
      <c r="D65" s="40"/>
      <c r="E65" s="39" t="s">
        <v>112</v>
      </c>
      <c r="F65" s="40"/>
      <c r="G65" s="60">
        <v>300000</v>
      </c>
      <c r="H65" s="40"/>
    </row>
    <row r="66" spans="1:8">
      <c r="A66" s="40"/>
      <c r="B66" s="39"/>
      <c r="C66" s="39"/>
      <c r="D66" s="40"/>
      <c r="E66" s="40"/>
      <c r="F66" s="40"/>
      <c r="G66" s="37"/>
      <c r="H66" s="40"/>
    </row>
    <row r="67" spans="1:8">
      <c r="A67" s="61" t="s">
        <v>248</v>
      </c>
      <c r="B67" s="39"/>
      <c r="C67" s="39"/>
      <c r="D67" s="40"/>
      <c r="E67" s="40"/>
      <c r="F67" s="40"/>
      <c r="G67" s="34">
        <f>SUM(G62:G65)</f>
        <v>1106000</v>
      </c>
      <c r="H67" s="40"/>
    </row>
    <row r="68" spans="1:8">
      <c r="A68" s="62"/>
      <c r="B68" s="63"/>
      <c r="C68" s="64"/>
      <c r="D68" s="63"/>
      <c r="E68" s="62"/>
      <c r="F68" s="62"/>
      <c r="G68" s="65"/>
      <c r="H68" s="40"/>
    </row>
    <row r="69" spans="1:8">
      <c r="A69" s="61" t="s">
        <v>249</v>
      </c>
      <c r="B69" s="63"/>
      <c r="C69" s="64"/>
      <c r="D69" s="63"/>
      <c r="E69" s="62"/>
      <c r="F69" s="62"/>
      <c r="G69" s="66">
        <f>+G59+G67</f>
        <v>4814851.21</v>
      </c>
      <c r="H69" s="40"/>
    </row>
    <row r="70" spans="1:8">
      <c r="A70" s="62"/>
      <c r="B70" s="63"/>
      <c r="C70" s="64"/>
      <c r="D70" s="63"/>
      <c r="E70" s="62"/>
      <c r="F70" s="62"/>
      <c r="G70" s="67"/>
      <c r="H70" s="40"/>
    </row>
    <row r="71" spans="1:8" ht="15.75" thickBot="1">
      <c r="A71" s="62" t="s">
        <v>250</v>
      </c>
      <c r="B71" s="63"/>
      <c r="C71" s="64"/>
      <c r="D71" s="63"/>
      <c r="E71" s="62"/>
      <c r="F71" s="62"/>
      <c r="G71" s="68">
        <f>+G69+G42+G36</f>
        <v>8190011.21</v>
      </c>
      <c r="H71" s="40"/>
    </row>
    <row r="72" spans="1:8" ht="15.75" thickTop="1">
      <c r="A72" s="62"/>
      <c r="B72" s="63"/>
      <c r="C72" s="64"/>
      <c r="D72" s="63"/>
      <c r="E72" s="62"/>
      <c r="F72" s="62"/>
      <c r="G72" s="67"/>
      <c r="H72" s="40"/>
    </row>
    <row r="73" spans="1:8">
      <c r="A73" s="62"/>
      <c r="B73" s="63"/>
      <c r="C73" s="64"/>
      <c r="D73" s="63"/>
      <c r="E73" s="62"/>
      <c r="F73" s="62"/>
      <c r="G73" s="67"/>
      <c r="H73" s="40"/>
    </row>
    <row r="74" spans="1:8">
      <c r="A74" s="62"/>
      <c r="B74" s="63"/>
      <c r="C74" s="64"/>
      <c r="D74" s="63"/>
      <c r="E74" s="62"/>
      <c r="F74" s="62"/>
      <c r="G74" s="67"/>
      <c r="H74" s="40"/>
    </row>
    <row r="75" spans="1:8">
      <c r="A75" s="62"/>
      <c r="B75" s="63"/>
      <c r="C75" s="64"/>
      <c r="D75" s="63"/>
      <c r="E75" s="62"/>
      <c r="F75" s="62"/>
      <c r="G75" s="67"/>
      <c r="H75" s="40"/>
    </row>
    <row r="76" spans="1:8">
      <c r="A76" s="62"/>
      <c r="B76" s="63"/>
      <c r="C76" s="64"/>
      <c r="D76" s="63"/>
      <c r="E76" s="62"/>
      <c r="F76" s="62"/>
      <c r="G76" s="67"/>
      <c r="H76" s="40"/>
    </row>
    <row r="77" spans="1:8">
      <c r="A77" s="62"/>
      <c r="B77" s="63"/>
      <c r="C77" s="64"/>
      <c r="D77" s="63"/>
      <c r="E77" s="62"/>
      <c r="F77" s="62"/>
      <c r="G77" s="67"/>
      <c r="H77" s="40"/>
    </row>
    <row r="78" spans="1:8">
      <c r="A78" s="62"/>
      <c r="B78" s="63"/>
      <c r="C78" s="64"/>
      <c r="D78" s="63"/>
      <c r="E78" s="62"/>
      <c r="F78" s="62"/>
      <c r="G78" s="67"/>
      <c r="H78" s="40"/>
    </row>
    <row r="79" spans="1:8">
      <c r="A79" s="62"/>
      <c r="B79" s="63"/>
      <c r="C79" s="64"/>
      <c r="D79" s="63"/>
      <c r="E79" s="62"/>
      <c r="F79" s="62"/>
      <c r="G79" s="67"/>
      <c r="H79" s="40"/>
    </row>
    <row r="80" spans="1:8">
      <c r="A80" s="62"/>
      <c r="B80" s="63"/>
      <c r="C80" s="64"/>
      <c r="D80" s="63"/>
      <c r="E80" s="62"/>
      <c r="F80" s="62"/>
      <c r="G80" s="67"/>
      <c r="H80" s="40"/>
    </row>
    <row r="81" spans="1:8">
      <c r="A81" s="62"/>
      <c r="B81" s="63"/>
      <c r="C81" s="64"/>
      <c r="D81" s="63"/>
      <c r="E81" s="62"/>
      <c r="F81" s="62"/>
      <c r="G81" s="67"/>
      <c r="H81" s="40"/>
    </row>
    <row r="82" spans="1:8">
      <c r="A82" s="62"/>
      <c r="B82" s="63"/>
      <c r="C82" s="64"/>
      <c r="D82" s="63"/>
      <c r="E82" s="62"/>
      <c r="F82" s="62"/>
      <c r="G82" s="67"/>
      <c r="H82" s="40"/>
    </row>
    <row r="83" spans="1:8">
      <c r="A83" s="62"/>
      <c r="B83" s="63"/>
      <c r="C83" s="64"/>
      <c r="D83" s="63"/>
      <c r="E83" s="62"/>
      <c r="F83" s="62"/>
      <c r="G83" s="67"/>
      <c r="H83" s="40"/>
    </row>
    <row r="84" spans="1:8">
      <c r="A84" s="62"/>
      <c r="B84" s="63"/>
      <c r="C84" s="64"/>
      <c r="D84" s="63"/>
      <c r="E84" s="62"/>
      <c r="F84" s="62"/>
      <c r="G84" s="67"/>
      <c r="H84" s="40"/>
    </row>
    <row r="85" spans="1:8">
      <c r="A85" s="62"/>
      <c r="B85" s="63"/>
      <c r="C85" s="64"/>
      <c r="D85" s="63"/>
      <c r="E85" s="62"/>
      <c r="F85" s="62"/>
      <c r="G85" s="67"/>
      <c r="H85" s="40"/>
    </row>
    <row r="86" spans="1:8">
      <c r="A86" s="62"/>
      <c r="B86" s="63"/>
      <c r="C86" s="64"/>
      <c r="D86" s="63"/>
      <c r="E86" s="62"/>
      <c r="F86" s="62"/>
      <c r="G86" s="67"/>
      <c r="H86" s="40"/>
    </row>
    <row r="87" spans="1:8">
      <c r="A87" s="62"/>
      <c r="B87" s="63"/>
      <c r="C87" s="64"/>
      <c r="D87" s="63"/>
      <c r="E87" s="62"/>
      <c r="F87" s="62"/>
      <c r="G87" s="67"/>
      <c r="H87" s="40"/>
    </row>
    <row r="88" spans="1:8">
      <c r="A88" s="62"/>
      <c r="B88" s="63"/>
      <c r="C88" s="64"/>
      <c r="D88" s="63"/>
      <c r="E88" s="62"/>
      <c r="F88" s="62"/>
      <c r="G88" s="67"/>
      <c r="H88" s="40"/>
    </row>
    <row r="89" spans="1:8">
      <c r="A89" s="69"/>
      <c r="B89" s="63"/>
      <c r="C89" s="64"/>
      <c r="D89" s="63"/>
      <c r="E89" s="69"/>
      <c r="F89" s="62"/>
      <c r="G89" s="67"/>
      <c r="H89" s="40"/>
    </row>
    <row r="90" spans="1:8">
      <c r="A90" s="62"/>
      <c r="B90" s="63"/>
      <c r="C90" s="64"/>
      <c r="D90" s="63"/>
      <c r="E90" s="62"/>
      <c r="F90" s="62"/>
      <c r="G90" s="67"/>
      <c r="H90" s="40"/>
    </row>
    <row r="91" spans="1:8">
      <c r="A91" s="62"/>
      <c r="B91" s="63"/>
      <c r="C91" s="64"/>
      <c r="D91" s="63"/>
      <c r="E91" s="62"/>
      <c r="F91" s="62"/>
      <c r="G91" s="67"/>
      <c r="H91" s="40"/>
    </row>
    <row r="92" spans="1:8">
      <c r="A92" s="62"/>
      <c r="B92" s="63"/>
      <c r="C92" s="64"/>
      <c r="D92" s="63"/>
      <c r="E92" s="62"/>
      <c r="F92" s="62"/>
      <c r="G92" s="67"/>
      <c r="H92" s="40"/>
    </row>
    <row r="93" spans="1:8">
      <c r="A93" s="62"/>
      <c r="B93" s="63"/>
      <c r="C93" s="64"/>
      <c r="D93" s="63"/>
      <c r="E93" s="62"/>
      <c r="F93" s="62"/>
      <c r="G93" s="67"/>
      <c r="H93" s="40"/>
    </row>
    <row r="94" spans="1:8">
      <c r="A94" s="62"/>
      <c r="B94" s="63"/>
      <c r="C94" s="64"/>
      <c r="D94" s="63"/>
      <c r="E94" s="62"/>
      <c r="F94" s="62"/>
      <c r="G94" s="67"/>
      <c r="H94" s="40"/>
    </row>
    <row r="95" spans="1:8">
      <c r="A95" s="62"/>
      <c r="B95" s="63"/>
      <c r="C95" s="64"/>
      <c r="D95" s="63"/>
      <c r="E95" s="62"/>
      <c r="F95" s="62"/>
      <c r="G95" s="67"/>
      <c r="H95" s="40"/>
    </row>
    <row r="96" spans="1:8">
      <c r="A96" s="62"/>
      <c r="B96" s="63"/>
      <c r="C96" s="64"/>
      <c r="D96" s="63"/>
      <c r="E96" s="62"/>
      <c r="F96" s="62"/>
      <c r="G96" s="67"/>
      <c r="H96" s="40"/>
    </row>
    <row r="97" spans="1:8">
      <c r="A97" s="62"/>
      <c r="B97" s="63"/>
      <c r="C97" s="64"/>
      <c r="D97" s="63"/>
      <c r="E97" s="62"/>
      <c r="F97" s="62"/>
      <c r="G97" s="67"/>
      <c r="H97" s="40"/>
    </row>
    <row r="98" spans="1:8">
      <c r="A98" s="62"/>
      <c r="B98" s="63"/>
      <c r="C98" s="64"/>
      <c r="D98" s="63"/>
      <c r="E98" s="62"/>
      <c r="F98" s="62"/>
      <c r="G98" s="67"/>
      <c r="H98" s="40"/>
    </row>
    <row r="99" spans="1:8">
      <c r="A99" s="62"/>
      <c r="B99" s="63"/>
      <c r="C99" s="64"/>
      <c r="D99" s="63"/>
      <c r="E99" s="62"/>
      <c r="F99" s="62"/>
      <c r="G99" s="67"/>
      <c r="H99" s="40"/>
    </row>
    <row r="100" spans="1:8">
      <c r="A100" s="40"/>
      <c r="B100" s="39"/>
      <c r="C100" s="39"/>
      <c r="D100" s="40"/>
      <c r="E100" s="40"/>
      <c r="F100" s="40"/>
      <c r="G100" s="70"/>
      <c r="H100" s="40"/>
    </row>
    <row r="101" spans="1:8">
      <c r="A101" s="40"/>
      <c r="B101" s="39"/>
      <c r="C101" s="39"/>
      <c r="D101" s="40"/>
      <c r="E101" s="40"/>
      <c r="F101" s="40"/>
      <c r="G101" s="37"/>
      <c r="H101" s="40"/>
    </row>
    <row r="102" spans="1:8">
      <c r="A102" s="40"/>
      <c r="B102" s="39"/>
      <c r="C102" s="39"/>
      <c r="D102" s="40"/>
      <c r="E102" s="40"/>
      <c r="F102" s="40"/>
      <c r="G102" s="37"/>
      <c r="H102" s="40"/>
    </row>
    <row r="103" spans="1:8">
      <c r="A103" s="58"/>
      <c r="B103" s="39"/>
      <c r="C103" s="39"/>
      <c r="D103" s="40"/>
      <c r="E103" s="40"/>
      <c r="F103" s="40"/>
      <c r="G103" s="37"/>
      <c r="H103" s="40"/>
    </row>
    <row r="104" spans="1:8">
      <c r="A104" s="40"/>
      <c r="B104" s="39"/>
      <c r="C104" s="39"/>
      <c r="D104" s="40"/>
      <c r="E104" s="40"/>
      <c r="F104" s="40"/>
      <c r="G104" s="37"/>
      <c r="H104" s="40"/>
    </row>
    <row r="105" spans="1:8">
      <c r="A105" s="40"/>
      <c r="B105" s="39"/>
      <c r="C105" s="39"/>
      <c r="D105" s="40"/>
      <c r="E105" s="40"/>
      <c r="F105" s="40"/>
      <c r="G105" s="37"/>
      <c r="H105" s="40"/>
    </row>
    <row r="106" spans="1:8">
      <c r="A106" s="40"/>
      <c r="B106" s="39"/>
      <c r="C106" s="39"/>
      <c r="D106" s="40"/>
      <c r="E106" s="40"/>
      <c r="F106" s="40"/>
      <c r="G106" s="37"/>
      <c r="H106" s="40"/>
    </row>
    <row r="107" spans="1:8">
      <c r="A107" s="40"/>
      <c r="B107" s="39"/>
      <c r="C107" s="39"/>
      <c r="D107" s="40"/>
      <c r="E107" s="40"/>
      <c r="F107" s="40"/>
      <c r="G107" s="37"/>
      <c r="H107" s="40"/>
    </row>
    <row r="108" spans="1:8">
      <c r="A108" s="40"/>
      <c r="B108" s="39"/>
      <c r="C108" s="39"/>
      <c r="D108" s="40"/>
      <c r="E108" s="40"/>
      <c r="F108" s="40"/>
      <c r="G108" s="37"/>
      <c r="H108" s="40"/>
    </row>
    <row r="109" spans="1:8">
      <c r="A109" s="58"/>
      <c r="B109" s="39"/>
      <c r="C109" s="39"/>
      <c r="D109" s="40"/>
      <c r="E109" s="40"/>
      <c r="F109" s="40"/>
      <c r="G109" s="37"/>
      <c r="H109" s="40"/>
    </row>
    <row r="110" spans="1:8">
      <c r="A110" s="40"/>
      <c r="B110" s="39"/>
      <c r="C110" s="39"/>
      <c r="D110" s="40"/>
      <c r="E110" s="40"/>
      <c r="F110" s="40"/>
      <c r="G110" s="37"/>
      <c r="H110" s="40"/>
    </row>
    <row r="111" spans="1:8">
      <c r="A111" s="40"/>
      <c r="B111" s="39"/>
      <c r="C111" s="39"/>
      <c r="D111" s="40"/>
      <c r="E111" s="40"/>
      <c r="F111" s="40"/>
      <c r="G111" s="37"/>
      <c r="H111" s="40"/>
    </row>
    <row r="112" spans="1:8">
      <c r="A112" s="40"/>
      <c r="B112" s="39"/>
      <c r="C112" s="39"/>
      <c r="D112" s="40"/>
      <c r="E112" s="40"/>
      <c r="F112" s="40"/>
      <c r="G112" s="37"/>
      <c r="H112" s="40"/>
    </row>
    <row r="113" spans="1:8">
      <c r="A113" s="40"/>
      <c r="B113" s="39"/>
      <c r="C113" s="39"/>
      <c r="D113" s="40"/>
      <c r="E113" s="40"/>
      <c r="F113" s="40"/>
      <c r="G113" s="37"/>
      <c r="H113" s="40"/>
    </row>
    <row r="114" spans="1:8">
      <c r="A114" s="40"/>
      <c r="B114" s="39"/>
      <c r="C114" s="39"/>
      <c r="D114" s="40"/>
      <c r="E114" s="40"/>
      <c r="F114" s="40"/>
      <c r="G114" s="37"/>
      <c r="H114" s="40"/>
    </row>
    <row r="115" spans="1:8">
      <c r="A115" s="40"/>
      <c r="B115" s="39"/>
      <c r="C115" s="39"/>
      <c r="D115" s="40"/>
      <c r="E115" s="40"/>
      <c r="F115" s="40"/>
      <c r="G115" s="37"/>
      <c r="H115" s="40"/>
    </row>
    <row r="116" spans="1:8">
      <c r="A116" s="40"/>
      <c r="B116" s="39"/>
      <c r="C116" s="39"/>
      <c r="D116" s="40"/>
      <c r="E116" s="40"/>
      <c r="F116" s="40"/>
      <c r="G116" s="37"/>
      <c r="H116" s="40"/>
    </row>
    <row r="117" spans="1:8">
      <c r="A117" s="40"/>
      <c r="B117" s="39"/>
      <c r="C117" s="39"/>
      <c r="D117" s="40"/>
      <c r="E117" s="40"/>
      <c r="F117" s="40"/>
      <c r="G117" s="37"/>
      <c r="H117" s="40"/>
    </row>
    <row r="118" spans="1:8">
      <c r="A118" s="40"/>
      <c r="B118" s="39"/>
      <c r="C118" s="39"/>
      <c r="D118" s="40"/>
      <c r="E118" s="40"/>
      <c r="F118" s="40"/>
      <c r="G118" s="37"/>
      <c r="H118" s="40"/>
    </row>
    <row r="119" spans="1:8">
      <c r="A119" s="40"/>
      <c r="B119" s="39"/>
      <c r="C119" s="39"/>
      <c r="D119" s="40"/>
      <c r="E119" s="40"/>
      <c r="F119" s="40"/>
      <c r="G119" s="37"/>
      <c r="H119" s="40"/>
    </row>
    <row r="120" spans="1:8">
      <c r="A120" s="40"/>
      <c r="B120" s="39"/>
      <c r="C120" s="39"/>
      <c r="D120" s="40"/>
      <c r="E120" s="40"/>
      <c r="F120" s="40"/>
      <c r="G120" s="37"/>
      <c r="H120" s="40"/>
    </row>
    <row r="121" spans="1:8">
      <c r="A121" s="40"/>
      <c r="B121" s="39"/>
      <c r="C121" s="39"/>
      <c r="D121" s="40"/>
      <c r="E121" s="40"/>
      <c r="F121" s="40"/>
      <c r="G121" s="37"/>
      <c r="H121" s="40"/>
    </row>
    <row r="122" spans="1:8">
      <c r="A122" s="40"/>
      <c r="B122" s="39"/>
      <c r="C122" s="39"/>
      <c r="D122" s="40"/>
      <c r="E122" s="40"/>
      <c r="F122" s="40"/>
      <c r="G122" s="37"/>
      <c r="H122" s="40"/>
    </row>
    <row r="123" spans="1:8">
      <c r="A123" s="40"/>
      <c r="B123" s="39"/>
      <c r="C123" s="39"/>
      <c r="D123" s="40"/>
      <c r="E123" s="40"/>
      <c r="F123" s="40"/>
      <c r="G123" s="37"/>
      <c r="H123" s="40"/>
    </row>
    <row r="124" spans="1:8">
      <c r="A124" s="40"/>
      <c r="B124" s="39"/>
      <c r="C124" s="39"/>
      <c r="D124" s="40"/>
      <c r="E124" s="40"/>
      <c r="F124" s="40"/>
      <c r="G124" s="37"/>
      <c r="H124" s="40"/>
    </row>
    <row r="125" spans="1:8">
      <c r="A125" s="40"/>
      <c r="B125" s="39"/>
      <c r="C125" s="39"/>
      <c r="D125" s="40"/>
      <c r="E125" s="40"/>
      <c r="F125" s="40"/>
      <c r="G125" s="37"/>
      <c r="H125" s="40"/>
    </row>
    <row r="126" spans="1:8">
      <c r="A126" s="40"/>
      <c r="B126" s="39"/>
      <c r="C126" s="39"/>
      <c r="D126" s="40"/>
      <c r="E126" s="40"/>
      <c r="F126" s="40"/>
      <c r="G126" s="37"/>
      <c r="H126" s="40"/>
    </row>
    <row r="127" spans="1:8">
      <c r="A127" s="40"/>
      <c r="B127" s="39"/>
      <c r="C127" s="39"/>
      <c r="D127" s="40"/>
      <c r="E127" s="40"/>
      <c r="F127" s="40"/>
      <c r="G127" s="37"/>
      <c r="H127" s="40"/>
    </row>
    <row r="128" spans="1:8">
      <c r="A128" s="40"/>
      <c r="B128" s="39"/>
      <c r="C128" s="39"/>
      <c r="D128" s="40"/>
      <c r="E128" s="40"/>
      <c r="F128" s="40"/>
      <c r="G128" s="37"/>
      <c r="H128" s="40"/>
    </row>
    <row r="129" spans="1:8">
      <c r="A129" s="40"/>
      <c r="B129" s="39"/>
      <c r="C129" s="39"/>
      <c r="D129" s="40"/>
      <c r="E129" s="40"/>
      <c r="F129" s="40"/>
      <c r="G129" s="37"/>
      <c r="H129" s="40"/>
    </row>
    <row r="130" spans="1:8">
      <c r="A130" s="40"/>
      <c r="B130" s="39"/>
      <c r="C130" s="39"/>
      <c r="D130" s="40"/>
      <c r="E130" s="40"/>
      <c r="F130" s="40"/>
      <c r="G130" s="37"/>
      <c r="H130" s="40"/>
    </row>
    <row r="131" spans="1:8">
      <c r="A131" s="40"/>
      <c r="B131" s="39"/>
      <c r="C131" s="39"/>
      <c r="D131" s="40"/>
      <c r="E131" s="40"/>
      <c r="F131" s="40"/>
      <c r="G131" s="37"/>
      <c r="H131" s="40"/>
    </row>
    <row r="132" spans="1:8">
      <c r="A132" s="40"/>
      <c r="B132" s="39"/>
      <c r="C132" s="39"/>
      <c r="D132" s="40"/>
      <c r="E132" s="40"/>
      <c r="F132" s="40"/>
      <c r="G132" s="37"/>
      <c r="H132" s="40"/>
    </row>
    <row r="133" spans="1:8">
      <c r="A133" s="40"/>
      <c r="B133" s="39"/>
      <c r="C133" s="39"/>
      <c r="D133" s="40"/>
      <c r="E133" s="40"/>
      <c r="F133" s="40"/>
      <c r="G133" s="37"/>
      <c r="H133" s="40"/>
    </row>
    <row r="134" spans="1:8">
      <c r="A134" s="40"/>
      <c r="B134" s="39"/>
      <c r="C134" s="39"/>
      <c r="D134" s="40"/>
      <c r="E134" s="40"/>
      <c r="F134" s="40"/>
      <c r="G134" s="37"/>
      <c r="H134" s="40"/>
    </row>
    <row r="135" spans="1:8">
      <c r="A135" s="40"/>
      <c r="B135" s="39"/>
      <c r="C135" s="39"/>
      <c r="D135" s="40"/>
      <c r="E135" s="40"/>
      <c r="F135" s="40"/>
      <c r="G135" s="37"/>
      <c r="H135" s="40"/>
    </row>
    <row r="136" spans="1:8">
      <c r="A136" s="40"/>
      <c r="B136" s="39"/>
      <c r="C136" s="39"/>
      <c r="D136" s="40"/>
      <c r="E136" s="40"/>
      <c r="F136" s="40"/>
      <c r="G136" s="37"/>
      <c r="H136" s="40"/>
    </row>
    <row r="137" spans="1:8">
      <c r="A137" s="40"/>
      <c r="B137" s="39"/>
      <c r="C137" s="39"/>
      <c r="D137" s="40"/>
      <c r="E137" s="40"/>
      <c r="F137" s="40"/>
      <c r="G137" s="37"/>
      <c r="H137" s="40"/>
    </row>
    <row r="138" spans="1:8">
      <c r="A138" s="40"/>
      <c r="B138" s="39"/>
      <c r="C138" s="39"/>
      <c r="D138" s="40"/>
      <c r="E138" s="40"/>
      <c r="F138" s="40"/>
      <c r="G138" s="37"/>
      <c r="H138" s="40"/>
    </row>
    <row r="139" spans="1:8">
      <c r="A139" s="40"/>
      <c r="B139" s="39"/>
      <c r="C139" s="39"/>
      <c r="D139" s="40"/>
      <c r="E139" s="40"/>
      <c r="F139" s="40"/>
      <c r="G139" s="37"/>
      <c r="H139" s="40"/>
    </row>
    <row r="140" spans="1:8">
      <c r="A140" s="40"/>
      <c r="B140" s="39"/>
      <c r="C140" s="39"/>
      <c r="D140" s="40"/>
      <c r="E140" s="40"/>
      <c r="F140" s="40"/>
      <c r="G140" s="37"/>
      <c r="H140" s="40"/>
    </row>
    <row r="141" spans="1:8">
      <c r="A141" s="40"/>
      <c r="B141" s="39"/>
      <c r="C141" s="39"/>
      <c r="D141" s="40"/>
      <c r="E141" s="40"/>
      <c r="F141" s="40"/>
      <c r="G141" s="37"/>
      <c r="H141" s="40"/>
    </row>
    <row r="142" spans="1:8">
      <c r="A142" s="40"/>
      <c r="B142" s="39"/>
      <c r="C142" s="39"/>
      <c r="D142" s="40"/>
      <c r="E142" s="40"/>
      <c r="F142" s="40"/>
      <c r="G142" s="37"/>
      <c r="H142" s="40"/>
    </row>
    <row r="143" spans="1:8">
      <c r="A143" s="40"/>
      <c r="B143" s="39"/>
      <c r="C143" s="39"/>
      <c r="D143" s="40"/>
      <c r="E143" s="40"/>
      <c r="F143" s="40"/>
      <c r="G143" s="37"/>
      <c r="H143" s="40"/>
    </row>
    <row r="144" spans="1:8">
      <c r="A144" s="40"/>
      <c r="B144" s="39"/>
      <c r="C144" s="39"/>
      <c r="D144" s="40"/>
      <c r="E144" s="40"/>
      <c r="F144" s="40"/>
      <c r="G144" s="37"/>
      <c r="H144" s="40"/>
    </row>
    <row r="145" spans="1:8">
      <c r="A145" s="40"/>
      <c r="B145" s="39"/>
      <c r="C145" s="39"/>
      <c r="D145" s="40"/>
      <c r="E145" s="40"/>
      <c r="F145" s="40"/>
      <c r="G145" s="37"/>
      <c r="H145" s="40"/>
    </row>
    <row r="146" spans="1:8">
      <c r="A146" s="40"/>
      <c r="B146" s="39"/>
      <c r="C146" s="39"/>
      <c r="D146" s="40"/>
      <c r="E146" s="40"/>
      <c r="F146" s="40"/>
      <c r="G146" s="37"/>
      <c r="H146" s="40"/>
    </row>
    <row r="147" spans="1:8">
      <c r="A147" s="40"/>
      <c r="B147" s="39"/>
      <c r="C147" s="39"/>
      <c r="D147" s="40"/>
      <c r="E147" s="40"/>
      <c r="F147" s="40"/>
      <c r="G147" s="37"/>
      <c r="H147" s="40"/>
    </row>
    <row r="148" spans="1:8">
      <c r="A148" s="40"/>
      <c r="B148" s="39"/>
      <c r="C148" s="39"/>
      <c r="D148" s="40"/>
      <c r="E148" s="40"/>
      <c r="F148" s="40"/>
      <c r="G148" s="37"/>
      <c r="H148" s="40"/>
    </row>
    <row r="149" spans="1:8">
      <c r="A149" s="40"/>
      <c r="B149" s="39"/>
      <c r="C149" s="39"/>
      <c r="D149" s="40"/>
      <c r="E149" s="40"/>
      <c r="F149" s="40"/>
      <c r="G149" s="37"/>
      <c r="H149" s="40"/>
    </row>
    <row r="150" spans="1:8">
      <c r="A150" s="40"/>
      <c r="B150" s="39"/>
      <c r="C150" s="39"/>
      <c r="D150" s="40"/>
      <c r="E150" s="40"/>
      <c r="F150" s="40"/>
      <c r="G150" s="37"/>
      <c r="H150" s="40"/>
    </row>
    <row r="151" spans="1:8">
      <c r="A151" s="40"/>
      <c r="B151" s="39"/>
      <c r="C151" s="39"/>
      <c r="D151" s="40"/>
      <c r="E151" s="40"/>
      <c r="F151" s="40"/>
      <c r="G151" s="37"/>
      <c r="H151" s="40"/>
    </row>
    <row r="152" spans="1:8">
      <c r="A152" s="40"/>
      <c r="B152" s="39"/>
      <c r="C152" s="39"/>
      <c r="D152" s="40"/>
      <c r="E152" s="40"/>
      <c r="F152" s="40"/>
      <c r="G152" s="37"/>
      <c r="H152" s="40"/>
    </row>
    <row r="153" spans="1:8">
      <c r="A153" s="40"/>
      <c r="B153" s="39"/>
      <c r="C153" s="39"/>
      <c r="D153" s="40"/>
      <c r="E153" s="40"/>
      <c r="F153" s="40"/>
      <c r="G153" s="37"/>
      <c r="H153" s="40"/>
    </row>
    <row r="154" spans="1:8">
      <c r="A154" s="40"/>
      <c r="B154" s="39"/>
      <c r="C154" s="39"/>
      <c r="D154" s="40"/>
      <c r="E154" s="40"/>
      <c r="F154" s="40"/>
      <c r="G154" s="37"/>
      <c r="H154" s="40"/>
    </row>
    <row r="155" spans="1:8">
      <c r="A155" s="40"/>
      <c r="B155" s="39"/>
      <c r="C155" s="39"/>
      <c r="D155" s="40"/>
      <c r="E155" s="40"/>
      <c r="F155" s="40"/>
      <c r="G155" s="37"/>
      <c r="H155" s="40"/>
    </row>
    <row r="156" spans="1:8">
      <c r="A156" s="40"/>
      <c r="B156" s="39"/>
      <c r="C156" s="39"/>
      <c r="D156" s="40"/>
      <c r="E156" s="40"/>
      <c r="F156" s="40"/>
      <c r="G156" s="37"/>
      <c r="H156" s="40"/>
    </row>
    <row r="157" spans="1:8">
      <c r="A157" s="40"/>
      <c r="B157" s="39"/>
      <c r="C157" s="39"/>
      <c r="D157" s="40"/>
      <c r="E157" s="40"/>
      <c r="F157" s="40"/>
      <c r="G157" s="37"/>
      <c r="H157" s="40"/>
    </row>
    <row r="158" spans="1:8">
      <c r="A158" s="40"/>
      <c r="B158" s="39"/>
      <c r="C158" s="39"/>
      <c r="D158" s="40"/>
      <c r="E158" s="40"/>
      <c r="F158" s="40"/>
      <c r="G158" s="37"/>
      <c r="H158" s="40"/>
    </row>
    <row r="159" spans="1:8">
      <c r="A159" s="40"/>
      <c r="B159" s="39"/>
      <c r="C159" s="39"/>
      <c r="D159" s="40"/>
      <c r="E159" s="40"/>
      <c r="F159" s="40"/>
      <c r="G159" s="37"/>
      <c r="H159" s="40"/>
    </row>
    <row r="160" spans="1:8">
      <c r="A160" s="40"/>
      <c r="B160" s="39"/>
      <c r="C160" s="39"/>
      <c r="D160" s="40"/>
      <c r="E160" s="40"/>
      <c r="F160" s="40"/>
      <c r="G160" s="37"/>
      <c r="H160" s="40"/>
    </row>
    <row r="161" spans="1:8">
      <c r="A161" s="40"/>
      <c r="B161" s="39"/>
      <c r="C161" s="39"/>
      <c r="D161" s="40"/>
      <c r="E161" s="40"/>
      <c r="F161" s="40"/>
      <c r="G161" s="37"/>
      <c r="H161" s="40"/>
    </row>
    <row r="162" spans="1:8">
      <c r="A162" s="40"/>
      <c r="B162" s="39"/>
      <c r="C162" s="39"/>
      <c r="D162" s="40"/>
      <c r="E162" s="40"/>
      <c r="F162" s="40"/>
      <c r="G162" s="37"/>
      <c r="H162" s="40"/>
    </row>
    <row r="163" spans="1:8">
      <c r="A163" s="40"/>
      <c r="B163" s="39"/>
      <c r="C163" s="39"/>
      <c r="D163" s="40"/>
      <c r="E163" s="40"/>
      <c r="F163" s="40"/>
      <c r="G163" s="37"/>
      <c r="H163" s="40"/>
    </row>
    <row r="164" spans="1:8">
      <c r="A164" s="40"/>
      <c r="B164" s="39"/>
      <c r="C164" s="39"/>
      <c r="D164" s="40"/>
      <c r="E164" s="40"/>
      <c r="F164" s="40"/>
      <c r="G164" s="37"/>
      <c r="H164" s="40"/>
    </row>
    <row r="165" spans="1:8">
      <c r="A165" s="40"/>
      <c r="B165" s="39"/>
      <c r="C165" s="39"/>
      <c r="D165" s="40"/>
      <c r="E165" s="40"/>
      <c r="F165" s="40"/>
      <c r="G165" s="37"/>
      <c r="H165" s="40"/>
    </row>
    <row r="166" spans="1:8">
      <c r="A166" s="40"/>
      <c r="B166" s="39"/>
      <c r="C166" s="39"/>
      <c r="D166" s="40"/>
      <c r="E166" s="40"/>
      <c r="F166" s="40"/>
      <c r="G166" s="37"/>
      <c r="H166" s="40"/>
    </row>
    <row r="167" spans="1:8">
      <c r="A167" s="40"/>
      <c r="B167" s="39"/>
      <c r="C167" s="39"/>
      <c r="D167" s="40"/>
      <c r="E167" s="40"/>
      <c r="F167" s="40"/>
      <c r="G167" s="37"/>
      <c r="H167" s="40"/>
    </row>
    <row r="168" spans="1:8">
      <c r="A168" s="40"/>
      <c r="B168" s="39"/>
      <c r="C168" s="39"/>
      <c r="D168" s="40"/>
      <c r="E168" s="40"/>
      <c r="F168" s="40"/>
      <c r="G168" s="37"/>
      <c r="H168" s="40"/>
    </row>
    <row r="169" spans="1:8">
      <c r="A169" s="40"/>
      <c r="B169" s="39"/>
      <c r="C169" s="39"/>
      <c r="D169" s="40"/>
      <c r="E169" s="40"/>
      <c r="F169" s="40"/>
      <c r="G169" s="37"/>
      <c r="H169" s="40"/>
    </row>
    <row r="170" spans="1:8">
      <c r="A170" s="40"/>
      <c r="B170" s="39"/>
      <c r="C170" s="39"/>
      <c r="D170" s="40"/>
      <c r="E170" s="40"/>
      <c r="F170" s="40"/>
      <c r="G170" s="37"/>
      <c r="H170" s="40"/>
    </row>
    <row r="171" spans="1:8">
      <c r="A171" s="40"/>
      <c r="B171" s="39"/>
      <c r="C171" s="39"/>
      <c r="D171" s="40"/>
      <c r="E171" s="40"/>
      <c r="F171" s="40"/>
      <c r="G171" s="37"/>
      <c r="H171" s="40"/>
    </row>
    <row r="172" spans="1:8">
      <c r="A172" s="40"/>
      <c r="B172" s="39"/>
      <c r="C172" s="39"/>
      <c r="D172" s="40"/>
      <c r="E172" s="40"/>
      <c r="F172" s="40"/>
      <c r="G172" s="37"/>
      <c r="H172" s="40"/>
    </row>
    <row r="173" spans="1:8">
      <c r="A173" s="40"/>
      <c r="B173" s="39"/>
      <c r="C173" s="39"/>
      <c r="D173" s="40"/>
      <c r="E173" s="40"/>
      <c r="F173" s="40"/>
      <c r="G173" s="37"/>
      <c r="H173" s="40"/>
    </row>
    <row r="174" spans="1:8">
      <c r="A174" s="40"/>
      <c r="B174" s="39"/>
      <c r="C174" s="39"/>
      <c r="D174" s="40"/>
      <c r="E174" s="40"/>
      <c r="F174" s="40"/>
      <c r="G174" s="37"/>
      <c r="H174" s="40"/>
    </row>
    <row r="175" spans="1:8">
      <c r="A175" s="40"/>
      <c r="B175" s="39"/>
      <c r="C175" s="39"/>
      <c r="D175" s="40"/>
      <c r="E175" s="40"/>
      <c r="F175" s="40"/>
      <c r="G175" s="37"/>
      <c r="H175" s="40"/>
    </row>
    <row r="176" spans="1:8">
      <c r="A176" s="40"/>
      <c r="B176" s="39"/>
      <c r="C176" s="39"/>
      <c r="D176" s="40"/>
      <c r="E176" s="40"/>
      <c r="F176" s="40"/>
      <c r="G176" s="37"/>
      <c r="H176" s="40"/>
    </row>
    <row r="177" spans="1:8">
      <c r="A177" s="40"/>
      <c r="B177" s="39"/>
      <c r="C177" s="39"/>
      <c r="D177" s="40"/>
      <c r="E177" s="40"/>
      <c r="F177" s="40"/>
      <c r="G177" s="37"/>
      <c r="H177" s="40"/>
    </row>
    <row r="178" spans="1:8">
      <c r="A178" s="40"/>
      <c r="B178" s="39"/>
      <c r="C178" s="39"/>
      <c r="D178" s="40"/>
      <c r="E178" s="40"/>
      <c r="F178" s="40"/>
      <c r="G178" s="37"/>
      <c r="H178" s="40"/>
    </row>
    <row r="179" spans="1:8">
      <c r="A179" s="40"/>
      <c r="B179" s="39"/>
      <c r="C179" s="39"/>
      <c r="D179" s="40"/>
      <c r="E179" s="40"/>
      <c r="F179" s="40"/>
      <c r="G179" s="37"/>
      <c r="H179" s="40"/>
    </row>
    <row r="180" spans="1:8">
      <c r="A180" s="40"/>
      <c r="B180" s="39"/>
      <c r="C180" s="39"/>
      <c r="D180" s="40"/>
      <c r="E180" s="40"/>
      <c r="F180" s="40"/>
      <c r="G180" s="37"/>
      <c r="H180" s="40"/>
    </row>
    <row r="181" spans="1:8">
      <c r="A181" s="40"/>
      <c r="B181" s="39"/>
      <c r="C181" s="39"/>
      <c r="D181" s="40"/>
      <c r="E181" s="40"/>
      <c r="F181" s="40"/>
      <c r="G181" s="37"/>
      <c r="H181" s="40"/>
    </row>
    <row r="182" spans="1:8">
      <c r="A182" s="40"/>
      <c r="B182" s="39"/>
      <c r="C182" s="39"/>
      <c r="D182" s="40"/>
      <c r="E182" s="40"/>
      <c r="F182" s="40"/>
      <c r="G182" s="37"/>
      <c r="H182" s="40"/>
    </row>
    <row r="183" spans="1:8">
      <c r="A183" s="40"/>
      <c r="B183" s="39"/>
      <c r="C183" s="39"/>
      <c r="D183" s="40"/>
      <c r="E183" s="40"/>
      <c r="F183" s="40"/>
      <c r="G183" s="37"/>
      <c r="H183" s="40"/>
    </row>
    <row r="184" spans="1:8">
      <c r="A184" s="40"/>
      <c r="B184" s="39"/>
      <c r="C184" s="39"/>
      <c r="D184" s="40"/>
      <c r="E184" s="40"/>
      <c r="F184" s="40"/>
      <c r="G184" s="37"/>
      <c r="H184" s="40"/>
    </row>
    <row r="185" spans="1:8">
      <c r="A185" s="40"/>
      <c r="B185" s="39"/>
      <c r="C185" s="39"/>
      <c r="D185" s="40"/>
      <c r="E185" s="40"/>
      <c r="F185" s="40"/>
      <c r="G185" s="37"/>
      <c r="H185" s="40"/>
    </row>
    <row r="186" spans="1:8">
      <c r="A186" s="40"/>
      <c r="B186" s="39"/>
      <c r="C186" s="39"/>
      <c r="D186" s="40"/>
      <c r="E186" s="40"/>
      <c r="F186" s="40"/>
      <c r="G186" s="37"/>
      <c r="H186" s="40"/>
    </row>
    <row r="187" spans="1:8">
      <c r="A187" s="40"/>
      <c r="B187" s="39"/>
      <c r="C187" s="39"/>
      <c r="D187" s="40"/>
      <c r="E187" s="40"/>
      <c r="F187" s="40"/>
      <c r="G187" s="37"/>
      <c r="H187" s="40"/>
    </row>
    <row r="188" spans="1:8">
      <c r="A188" s="40"/>
      <c r="B188" s="39"/>
      <c r="C188" s="39"/>
      <c r="D188" s="40"/>
      <c r="E188" s="40"/>
      <c r="F188" s="40"/>
      <c r="G188" s="37"/>
      <c r="H188" s="40"/>
    </row>
    <row r="189" spans="1:8">
      <c r="A189" s="40"/>
      <c r="B189" s="39"/>
      <c r="C189" s="39"/>
      <c r="D189" s="40"/>
      <c r="E189" s="40"/>
      <c r="F189" s="40"/>
      <c r="G189" s="37"/>
      <c r="H189" s="40"/>
    </row>
    <row r="190" spans="1:8">
      <c r="A190" s="40"/>
      <c r="B190" s="39"/>
      <c r="C190" s="39"/>
      <c r="D190" s="40"/>
      <c r="E190" s="40"/>
      <c r="F190" s="40"/>
      <c r="G190" s="37"/>
      <c r="H190" s="40"/>
    </row>
    <row r="191" spans="1:8">
      <c r="A191" s="40"/>
      <c r="B191" s="39"/>
      <c r="C191" s="39"/>
      <c r="D191" s="40"/>
      <c r="E191" s="40"/>
      <c r="F191" s="40"/>
      <c r="G191" s="37"/>
      <c r="H191" s="40"/>
    </row>
    <row r="192" spans="1:8">
      <c r="A192" s="40"/>
      <c r="B192" s="39"/>
      <c r="C192" s="39"/>
      <c r="D192" s="40"/>
      <c r="E192" s="40"/>
      <c r="F192" s="40"/>
      <c r="G192" s="37"/>
      <c r="H192" s="40"/>
    </row>
    <row r="193" spans="1:8">
      <c r="A193" s="40"/>
      <c r="B193" s="39"/>
      <c r="C193" s="39"/>
      <c r="D193" s="40"/>
      <c r="E193" s="40"/>
      <c r="F193" s="40"/>
      <c r="G193" s="37"/>
      <c r="H193" s="40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90" orientation="portrait" r:id="rId1"/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K193"/>
  <sheetViews>
    <sheetView workbookViewId="0">
      <selection activeCell="H11" sqref="H11"/>
    </sheetView>
  </sheetViews>
  <sheetFormatPr defaultRowHeight="15"/>
  <cols>
    <col min="1" max="1" width="48.140625" bestFit="1" customWidth="1"/>
    <col min="2" max="2" width="9.140625" style="14"/>
    <col min="3" max="3" width="10.85546875" style="14" customWidth="1"/>
    <col min="4" max="4" width="1.42578125" customWidth="1"/>
    <col min="5" max="5" width="10.7109375" customWidth="1"/>
    <col min="6" max="6" width="1.42578125" customWidth="1"/>
    <col min="7" max="7" width="12.7109375" style="21" customWidth="1"/>
  </cols>
  <sheetData>
    <row r="1" spans="1:8">
      <c r="A1" s="126" t="s">
        <v>58</v>
      </c>
      <c r="B1" s="126"/>
      <c r="C1" s="126"/>
      <c r="D1" s="126"/>
      <c r="E1" s="126"/>
      <c r="F1" s="126"/>
      <c r="G1" s="126"/>
    </row>
    <row r="2" spans="1:8">
      <c r="A2" s="127" t="s">
        <v>59</v>
      </c>
      <c r="B2" s="127"/>
      <c r="C2" s="127"/>
      <c r="D2" s="127"/>
      <c r="E2" s="127"/>
      <c r="F2" s="127"/>
      <c r="G2" s="127"/>
    </row>
    <row r="5" spans="1:8">
      <c r="A5" s="127" t="s">
        <v>329</v>
      </c>
      <c r="B5" s="127"/>
      <c r="C5" s="127"/>
      <c r="D5" s="127"/>
      <c r="E5" s="127"/>
      <c r="F5" s="127"/>
      <c r="G5" s="127"/>
    </row>
    <row r="6" spans="1:8">
      <c r="A6" s="127" t="s">
        <v>251</v>
      </c>
      <c r="B6" s="127"/>
      <c r="C6" s="127"/>
      <c r="D6" s="127"/>
      <c r="E6" s="127"/>
      <c r="F6" s="127"/>
      <c r="G6" s="127"/>
    </row>
    <row r="9" spans="1:8" s="14" customFormat="1">
      <c r="B9" s="14" t="s">
        <v>60</v>
      </c>
      <c r="G9" s="15" t="s">
        <v>1</v>
      </c>
    </row>
    <row r="10" spans="1:8" s="2" customFormat="1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2" spans="1:8">
      <c r="A12" s="38" t="s">
        <v>140</v>
      </c>
      <c r="B12" s="39"/>
      <c r="C12" s="39"/>
      <c r="D12" s="40"/>
      <c r="E12" s="40"/>
      <c r="F12" s="40"/>
      <c r="G12" s="37"/>
    </row>
    <row r="13" spans="1:8">
      <c r="A13" s="41" t="s">
        <v>141</v>
      </c>
      <c r="B13" s="39"/>
      <c r="C13" s="39"/>
      <c r="D13" s="40"/>
      <c r="E13" s="40"/>
      <c r="F13" s="40"/>
      <c r="G13" s="37"/>
    </row>
    <row r="14" spans="1:8">
      <c r="A14" t="s">
        <v>214</v>
      </c>
      <c r="B14"/>
      <c r="D14" s="14"/>
      <c r="E14" s="14"/>
      <c r="G14"/>
      <c r="H14" s="40"/>
    </row>
    <row r="15" spans="1:8">
      <c r="A15" s="52" t="s">
        <v>252</v>
      </c>
      <c r="B15" s="39"/>
      <c r="C15" s="39"/>
      <c r="D15" s="39"/>
      <c r="E15" s="39"/>
      <c r="F15" s="40"/>
      <c r="G15" s="54"/>
      <c r="H15" s="40"/>
    </row>
    <row r="16" spans="1:8">
      <c r="A16" s="52" t="s">
        <v>253</v>
      </c>
      <c r="B16" s="39">
        <v>1989</v>
      </c>
      <c r="C16" s="39"/>
      <c r="D16" s="39"/>
      <c r="E16" s="39" t="s">
        <v>112</v>
      </c>
      <c r="F16" s="40">
        <v>67000</v>
      </c>
      <c r="G16" s="34">
        <v>67000</v>
      </c>
      <c r="H16" s="40"/>
    </row>
    <row r="17" spans="1:11">
      <c r="A17" s="52" t="s">
        <v>254</v>
      </c>
      <c r="B17" s="39">
        <v>1989</v>
      </c>
      <c r="C17" s="39"/>
      <c r="D17" s="39"/>
      <c r="E17" s="39" t="s">
        <v>112</v>
      </c>
      <c r="F17" s="40">
        <v>3500</v>
      </c>
      <c r="G17" s="37">
        <v>3500</v>
      </c>
      <c r="H17" s="40"/>
    </row>
    <row r="18" spans="1:11">
      <c r="A18" s="52" t="s">
        <v>255</v>
      </c>
      <c r="B18" s="39">
        <v>1989</v>
      </c>
      <c r="C18" s="39"/>
      <c r="D18" s="39"/>
      <c r="E18" s="39" t="s">
        <v>112</v>
      </c>
      <c r="F18" s="40">
        <v>50200</v>
      </c>
      <c r="G18" s="37">
        <v>50200</v>
      </c>
      <c r="H18" s="40"/>
    </row>
    <row r="19" spans="1:11">
      <c r="A19" s="52" t="s">
        <v>256</v>
      </c>
      <c r="B19" s="39">
        <v>1989</v>
      </c>
      <c r="C19" s="39"/>
      <c r="D19" s="39"/>
      <c r="E19" s="39" t="s">
        <v>112</v>
      </c>
      <c r="F19" s="40">
        <v>37500</v>
      </c>
      <c r="G19" s="37">
        <v>37500</v>
      </c>
      <c r="H19" s="40"/>
    </row>
    <row r="20" spans="1:11">
      <c r="A20" s="52"/>
      <c r="B20" s="39"/>
      <c r="C20" s="39"/>
      <c r="D20" s="39"/>
      <c r="E20" s="39"/>
      <c r="F20" s="40"/>
      <c r="G20" s="37"/>
      <c r="H20" s="40"/>
    </row>
    <row r="21" spans="1:11">
      <c r="A21" s="52" t="s">
        <v>257</v>
      </c>
      <c r="B21" s="39"/>
      <c r="C21" s="39"/>
      <c r="D21" s="39"/>
      <c r="E21" s="39"/>
      <c r="F21" s="40"/>
      <c r="G21" s="37"/>
      <c r="H21" s="40"/>
    </row>
    <row r="22" spans="1:11">
      <c r="A22" s="52" t="s">
        <v>258</v>
      </c>
      <c r="B22" s="39">
        <v>1989</v>
      </c>
      <c r="D22" s="39"/>
      <c r="E22" s="39" t="s">
        <v>112</v>
      </c>
      <c r="G22" s="21">
        <v>110000</v>
      </c>
    </row>
    <row r="23" spans="1:11">
      <c r="A23" s="52" t="s">
        <v>259</v>
      </c>
      <c r="B23" s="39">
        <v>1989</v>
      </c>
      <c r="D23" s="39"/>
      <c r="E23" s="39" t="s">
        <v>112</v>
      </c>
      <c r="F23" s="42"/>
      <c r="G23" s="21">
        <v>17000</v>
      </c>
      <c r="H23" s="14"/>
      <c r="K23" s="24"/>
    </row>
    <row r="24" spans="1:11">
      <c r="A24" s="52"/>
      <c r="B24" s="39"/>
      <c r="C24" s="39"/>
      <c r="D24" s="39"/>
      <c r="E24" s="39"/>
      <c r="F24" s="42"/>
      <c r="H24" s="14"/>
      <c r="K24" s="24"/>
    </row>
    <row r="25" spans="1:11">
      <c r="A25" s="52"/>
      <c r="B25" s="39"/>
      <c r="C25" s="39"/>
      <c r="D25" s="39"/>
      <c r="E25" s="39"/>
      <c r="F25" s="40"/>
      <c r="G25" s="54"/>
      <c r="H25" s="40"/>
    </row>
    <row r="26" spans="1:11" ht="15.75" thickBot="1">
      <c r="A26" s="52" t="s">
        <v>260</v>
      </c>
      <c r="B26" s="39"/>
      <c r="C26" s="39"/>
      <c r="D26" s="39"/>
      <c r="E26" s="39"/>
      <c r="F26" s="40"/>
      <c r="G26" s="23">
        <f>SUM(G16:G19)+G22+G23</f>
        <v>285200</v>
      </c>
      <c r="H26" s="40"/>
    </row>
    <row r="27" spans="1:11" ht="15.75" thickTop="1">
      <c r="A27" s="52"/>
      <c r="B27" s="39"/>
      <c r="C27" s="39"/>
      <c r="D27" s="39"/>
      <c r="E27" s="39"/>
      <c r="F27" s="40"/>
      <c r="G27" s="54"/>
      <c r="H27" s="40"/>
    </row>
    <row r="28" spans="1:11">
      <c r="A28" s="52"/>
      <c r="B28" s="39"/>
      <c r="C28" s="39"/>
      <c r="D28" s="39"/>
      <c r="E28" s="39"/>
      <c r="F28" s="40"/>
      <c r="G28" s="54"/>
      <c r="H28" s="40"/>
    </row>
    <row r="29" spans="1:11">
      <c r="A29" s="40"/>
      <c r="B29" s="40"/>
      <c r="C29" s="40"/>
      <c r="D29" s="40"/>
      <c r="E29" s="40"/>
      <c r="F29" s="40"/>
      <c r="G29" s="40"/>
      <c r="H29" s="40"/>
    </row>
    <row r="30" spans="1:11">
      <c r="A30" s="52"/>
      <c r="B30" s="39"/>
      <c r="C30" s="39"/>
      <c r="D30" s="39"/>
      <c r="E30" s="39"/>
      <c r="F30" s="40"/>
      <c r="G30" s="54"/>
      <c r="H30" s="40"/>
    </row>
    <row r="31" spans="1:11">
      <c r="A31" s="52"/>
      <c r="B31" s="39"/>
      <c r="C31" s="39"/>
      <c r="D31" s="39"/>
      <c r="E31" s="39"/>
      <c r="F31" s="40"/>
      <c r="G31" s="54"/>
      <c r="H31" s="40"/>
    </row>
    <row r="32" spans="1:11">
      <c r="A32" s="52"/>
      <c r="B32" s="39"/>
      <c r="C32" s="39"/>
      <c r="D32" s="39"/>
      <c r="E32" s="39"/>
      <c r="F32" s="40"/>
      <c r="G32" s="54"/>
      <c r="H32" s="40"/>
    </row>
    <row r="33" spans="1:8">
      <c r="A33" s="52"/>
      <c r="B33" s="39"/>
      <c r="C33" s="39"/>
      <c r="D33" s="39"/>
      <c r="E33" s="39"/>
      <c r="F33" s="40"/>
      <c r="G33" s="54"/>
      <c r="H33" s="40"/>
    </row>
    <row r="34" spans="1:8">
      <c r="A34" s="40"/>
      <c r="B34" s="39"/>
      <c r="C34" s="39"/>
      <c r="D34" s="40"/>
      <c r="E34" s="40"/>
      <c r="F34" s="40"/>
      <c r="G34" s="37"/>
      <c r="H34" s="40"/>
    </row>
    <row r="35" spans="1:8">
      <c r="A35" s="52"/>
      <c r="B35" s="39"/>
      <c r="C35" s="39"/>
      <c r="D35" s="40"/>
      <c r="E35" s="40"/>
      <c r="F35" s="40"/>
      <c r="G35" s="37"/>
      <c r="H35" s="40"/>
    </row>
    <row r="36" spans="1:8">
      <c r="A36" s="40"/>
      <c r="B36" s="39"/>
      <c r="C36" s="39"/>
      <c r="D36" s="40"/>
      <c r="E36" s="40"/>
      <c r="F36" s="40"/>
      <c r="G36" s="37"/>
      <c r="H36" s="40"/>
    </row>
    <row r="37" spans="1:8">
      <c r="A37" s="53"/>
      <c r="B37" s="39"/>
      <c r="C37" s="39"/>
      <c r="D37" s="40"/>
      <c r="E37" s="40"/>
      <c r="F37" s="40"/>
      <c r="G37" s="37"/>
      <c r="H37" s="40"/>
    </row>
    <row r="38" spans="1:8">
      <c r="A38" s="40"/>
      <c r="B38" s="39"/>
      <c r="C38" s="39"/>
      <c r="D38" s="71"/>
      <c r="E38" s="72"/>
      <c r="F38" s="40"/>
      <c r="G38" s="54"/>
      <c r="H38" s="40"/>
    </row>
    <row r="39" spans="1:8">
      <c r="A39" s="40"/>
      <c r="B39" s="39"/>
      <c r="C39" s="39"/>
      <c r="D39" s="71"/>
      <c r="E39" s="72"/>
      <c r="F39" s="40"/>
      <c r="G39" s="54"/>
      <c r="H39" s="40"/>
    </row>
    <row r="40" spans="1:8">
      <c r="A40" s="40"/>
      <c r="B40" s="39"/>
      <c r="C40" s="39"/>
      <c r="D40" s="71"/>
      <c r="E40" s="72"/>
      <c r="F40" s="40"/>
      <c r="G40" s="54"/>
      <c r="H40" s="40"/>
    </row>
    <row r="41" spans="1:8">
      <c r="A41" s="38"/>
      <c r="B41" s="39"/>
      <c r="C41" s="39"/>
      <c r="D41" s="40"/>
      <c r="E41" s="40"/>
      <c r="F41" s="40"/>
      <c r="G41" s="37"/>
      <c r="H41" s="40"/>
    </row>
    <row r="42" spans="1:8">
      <c r="A42" s="40"/>
      <c r="B42" s="39"/>
      <c r="C42" s="39"/>
      <c r="D42" s="39"/>
      <c r="E42" s="40"/>
      <c r="F42" s="37"/>
      <c r="G42" s="37"/>
      <c r="H42" s="40"/>
    </row>
    <row r="43" spans="1:8">
      <c r="A43" s="40"/>
      <c r="B43" s="39"/>
      <c r="C43" s="39"/>
      <c r="D43" s="40"/>
      <c r="E43" s="40"/>
      <c r="F43" s="40"/>
      <c r="G43" s="37"/>
      <c r="H43" s="40"/>
    </row>
    <row r="44" spans="1:8">
      <c r="A44" s="55"/>
      <c r="B44" s="39"/>
      <c r="C44" s="39"/>
      <c r="D44" s="40"/>
      <c r="E44" s="40"/>
      <c r="F44" s="40"/>
      <c r="G44" s="37"/>
      <c r="H44" s="40"/>
    </row>
    <row r="45" spans="1:8">
      <c r="A45" s="56"/>
      <c r="B45" s="39"/>
      <c r="C45" s="39"/>
      <c r="D45" s="40"/>
      <c r="E45" s="40"/>
      <c r="F45" s="40"/>
      <c r="G45" s="37"/>
      <c r="H45" s="40"/>
    </row>
    <row r="46" spans="1:8">
      <c r="A46" s="57"/>
      <c r="B46" s="39"/>
      <c r="C46" s="39"/>
      <c r="D46" s="40"/>
      <c r="E46" s="39"/>
      <c r="F46" s="40"/>
      <c r="G46" s="37"/>
      <c r="H46" s="40"/>
    </row>
    <row r="47" spans="1:8">
      <c r="A47" s="57"/>
      <c r="B47" s="39"/>
      <c r="C47" s="39"/>
      <c r="D47" s="40"/>
      <c r="E47" s="39"/>
      <c r="F47" s="40"/>
      <c r="G47" s="37"/>
      <c r="H47" s="40"/>
    </row>
    <row r="48" spans="1:8">
      <c r="A48" s="57"/>
      <c r="B48" s="39"/>
      <c r="C48" s="39"/>
      <c r="D48" s="40"/>
      <c r="E48" s="39"/>
      <c r="F48" s="40"/>
      <c r="G48" s="37"/>
      <c r="H48" s="40"/>
    </row>
    <row r="49" spans="1:8">
      <c r="A49" s="57"/>
      <c r="B49" s="39"/>
      <c r="C49" s="39"/>
      <c r="D49" s="40"/>
      <c r="E49" s="39"/>
      <c r="F49" s="40"/>
      <c r="G49" s="37"/>
      <c r="H49" s="40"/>
    </row>
    <row r="50" spans="1:8">
      <c r="A50" s="57"/>
      <c r="B50" s="39"/>
      <c r="C50" s="39"/>
      <c r="D50" s="40"/>
      <c r="E50" s="39"/>
      <c r="F50" s="40"/>
      <c r="G50" s="37"/>
      <c r="H50" s="40"/>
    </row>
    <row r="51" spans="1:8">
      <c r="A51" s="57"/>
      <c r="B51" s="39"/>
      <c r="C51" s="39"/>
      <c r="D51" s="40"/>
      <c r="E51" s="39"/>
      <c r="F51" s="40"/>
      <c r="G51" s="37"/>
      <c r="H51" s="40"/>
    </row>
    <row r="52" spans="1:8">
      <c r="A52" s="57"/>
      <c r="B52" s="39"/>
      <c r="C52" s="39"/>
      <c r="D52" s="40"/>
      <c r="E52" s="39"/>
      <c r="F52" s="40"/>
      <c r="G52" s="37"/>
      <c r="H52" s="40"/>
    </row>
    <row r="53" spans="1:8">
      <c r="A53" s="57"/>
      <c r="B53" s="39"/>
      <c r="C53" s="39"/>
      <c r="D53" s="40"/>
      <c r="E53" s="39"/>
      <c r="F53" s="40"/>
      <c r="G53" s="37"/>
      <c r="H53" s="40"/>
    </row>
    <row r="54" spans="1:8">
      <c r="A54" s="57"/>
      <c r="B54" s="39"/>
      <c r="C54" s="39"/>
      <c r="D54" s="40"/>
      <c r="E54" s="39"/>
      <c r="F54" s="40"/>
      <c r="G54" s="37"/>
      <c r="H54" s="40"/>
    </row>
    <row r="55" spans="1:8">
      <c r="A55" s="57"/>
      <c r="B55" s="39"/>
      <c r="C55" s="39"/>
      <c r="D55" s="40"/>
      <c r="E55" s="39"/>
      <c r="F55" s="40"/>
      <c r="G55" s="37"/>
      <c r="H55" s="40"/>
    </row>
    <row r="56" spans="1:8" ht="15.75" customHeight="1">
      <c r="A56" s="58"/>
      <c r="B56" s="39"/>
      <c r="C56" s="39"/>
      <c r="D56" s="40"/>
      <c r="E56" s="39"/>
      <c r="F56" s="40"/>
      <c r="G56" s="37"/>
      <c r="H56" s="40"/>
    </row>
    <row r="57" spans="1:8">
      <c r="A57" s="57"/>
      <c r="B57" s="39"/>
      <c r="C57" s="39"/>
      <c r="D57" s="40"/>
      <c r="E57" s="39"/>
      <c r="F57" s="40"/>
      <c r="G57" s="37"/>
      <c r="H57" s="40"/>
    </row>
    <row r="58" spans="1:8">
      <c r="A58" s="40"/>
      <c r="B58" s="39"/>
      <c r="C58" s="39"/>
      <c r="D58" s="40"/>
      <c r="E58" s="40"/>
      <c r="F58" s="40"/>
      <c r="G58" s="34"/>
      <c r="H58" s="40"/>
    </row>
    <row r="59" spans="1:8">
      <c r="A59" s="57"/>
      <c r="B59" s="39"/>
      <c r="C59" s="39"/>
      <c r="D59" s="40"/>
      <c r="E59" s="40"/>
      <c r="F59" s="40"/>
      <c r="G59" s="34"/>
      <c r="H59" s="40"/>
    </row>
    <row r="60" spans="1:8">
      <c r="A60" s="40"/>
      <c r="B60" s="39"/>
      <c r="C60" s="39"/>
      <c r="D60" s="40"/>
      <c r="E60" s="40"/>
      <c r="F60" s="40"/>
      <c r="G60" s="34"/>
      <c r="H60" s="40"/>
    </row>
    <row r="61" spans="1:8">
      <c r="A61" s="59"/>
      <c r="B61" s="39"/>
      <c r="C61" s="39"/>
      <c r="D61" s="40"/>
      <c r="E61" s="40"/>
      <c r="F61" s="40"/>
      <c r="G61" s="34"/>
      <c r="H61" s="40"/>
    </row>
    <row r="62" spans="1:8">
      <c r="A62" s="57"/>
      <c r="B62" s="39"/>
      <c r="C62" s="39"/>
      <c r="D62" s="40"/>
      <c r="E62" s="39"/>
      <c r="F62" s="40"/>
      <c r="G62" s="34"/>
      <c r="H62" s="40"/>
    </row>
    <row r="63" spans="1:8">
      <c r="A63" s="57"/>
      <c r="B63" s="39"/>
      <c r="C63" s="39"/>
      <c r="D63" s="40"/>
      <c r="E63" s="39"/>
      <c r="F63" s="40"/>
      <c r="G63" s="34"/>
      <c r="H63" s="40"/>
    </row>
    <row r="64" spans="1:8">
      <c r="A64" s="57"/>
      <c r="B64" s="39"/>
      <c r="C64" s="39"/>
      <c r="D64" s="40"/>
      <c r="E64" s="39"/>
      <c r="F64" s="40"/>
      <c r="G64" s="34"/>
      <c r="H64" s="40"/>
    </row>
    <row r="65" spans="1:8">
      <c r="A65" s="57"/>
      <c r="B65" s="39"/>
      <c r="C65" s="39"/>
      <c r="D65" s="40"/>
      <c r="E65" s="39"/>
      <c r="F65" s="40"/>
      <c r="G65" s="37"/>
      <c r="H65" s="40"/>
    </row>
    <row r="66" spans="1:8">
      <c r="A66" s="40"/>
      <c r="B66" s="39"/>
      <c r="C66" s="39"/>
      <c r="D66" s="40"/>
      <c r="E66" s="40"/>
      <c r="F66" s="40"/>
      <c r="G66" s="37"/>
      <c r="H66" s="40"/>
    </row>
    <row r="67" spans="1:8">
      <c r="A67" s="61"/>
      <c r="B67" s="39"/>
      <c r="C67" s="39"/>
      <c r="D67" s="40"/>
      <c r="E67" s="40"/>
      <c r="F67" s="40"/>
      <c r="G67" s="37"/>
      <c r="H67" s="40"/>
    </row>
    <row r="68" spans="1:8">
      <c r="A68" s="62"/>
      <c r="B68" s="63"/>
      <c r="C68" s="64"/>
      <c r="D68" s="63"/>
      <c r="E68" s="62"/>
      <c r="F68" s="62"/>
      <c r="G68" s="65"/>
      <c r="H68" s="40"/>
    </row>
    <row r="69" spans="1:8">
      <c r="A69" s="61"/>
      <c r="B69" s="63"/>
      <c r="C69" s="64"/>
      <c r="D69" s="63"/>
      <c r="E69" s="62"/>
      <c r="F69" s="62"/>
      <c r="G69" s="67"/>
      <c r="H69" s="40"/>
    </row>
    <row r="70" spans="1:8">
      <c r="A70" s="62"/>
      <c r="B70" s="63"/>
      <c r="C70" s="64"/>
      <c r="D70" s="63"/>
      <c r="E70" s="62"/>
      <c r="F70" s="62"/>
      <c r="G70" s="67"/>
      <c r="H70" s="40"/>
    </row>
    <row r="71" spans="1:8">
      <c r="A71" s="62"/>
      <c r="B71" s="63"/>
      <c r="C71" s="64"/>
      <c r="D71" s="63"/>
      <c r="E71" s="62"/>
      <c r="F71" s="62"/>
      <c r="G71" s="67"/>
      <c r="H71" s="40"/>
    </row>
    <row r="72" spans="1:8">
      <c r="A72" s="62"/>
      <c r="B72" s="63"/>
      <c r="C72" s="64"/>
      <c r="D72" s="63"/>
      <c r="E72" s="62"/>
      <c r="F72" s="62"/>
      <c r="G72" s="67"/>
      <c r="H72" s="40"/>
    </row>
    <row r="73" spans="1:8">
      <c r="A73" s="62"/>
      <c r="B73" s="63"/>
      <c r="C73" s="64"/>
      <c r="D73" s="63"/>
      <c r="E73" s="62"/>
      <c r="F73" s="62"/>
      <c r="G73" s="67"/>
      <c r="H73" s="40"/>
    </row>
    <row r="74" spans="1:8">
      <c r="A74" s="62"/>
      <c r="B74" s="63"/>
      <c r="C74" s="64"/>
      <c r="D74" s="63"/>
      <c r="E74" s="62"/>
      <c r="F74" s="62"/>
      <c r="G74" s="67"/>
      <c r="H74" s="40"/>
    </row>
    <row r="75" spans="1:8">
      <c r="A75" s="62"/>
      <c r="B75" s="63"/>
      <c r="C75" s="64"/>
      <c r="D75" s="63"/>
      <c r="E75" s="62"/>
      <c r="F75" s="62"/>
      <c r="G75" s="67"/>
      <c r="H75" s="40"/>
    </row>
    <row r="76" spans="1:8">
      <c r="A76" s="62"/>
      <c r="B76" s="63"/>
      <c r="C76" s="64"/>
      <c r="D76" s="63"/>
      <c r="E76" s="62"/>
      <c r="F76" s="62"/>
      <c r="G76" s="67"/>
      <c r="H76" s="40"/>
    </row>
    <row r="77" spans="1:8">
      <c r="A77" s="62"/>
      <c r="B77" s="63"/>
      <c r="C77" s="64"/>
      <c r="D77" s="63"/>
      <c r="E77" s="62"/>
      <c r="F77" s="62"/>
      <c r="G77" s="67"/>
      <c r="H77" s="40"/>
    </row>
    <row r="78" spans="1:8">
      <c r="A78" s="62"/>
      <c r="B78" s="63"/>
      <c r="C78" s="64"/>
      <c r="D78" s="63"/>
      <c r="E78" s="62"/>
      <c r="F78" s="62"/>
      <c r="G78" s="67"/>
      <c r="H78" s="40"/>
    </row>
    <row r="79" spans="1:8">
      <c r="A79" s="62"/>
      <c r="B79" s="63"/>
      <c r="C79" s="64"/>
      <c r="D79" s="63"/>
      <c r="E79" s="62"/>
      <c r="F79" s="62"/>
      <c r="G79" s="67"/>
      <c r="H79" s="40"/>
    </row>
    <row r="80" spans="1:8">
      <c r="A80" s="62"/>
      <c r="B80" s="63"/>
      <c r="C80" s="64"/>
      <c r="D80" s="63"/>
      <c r="E80" s="62"/>
      <c r="F80" s="62"/>
      <c r="G80" s="67"/>
      <c r="H80" s="40"/>
    </row>
    <row r="81" spans="1:8">
      <c r="A81" s="62"/>
      <c r="B81" s="63"/>
      <c r="C81" s="64"/>
      <c r="D81" s="63"/>
      <c r="E81" s="62"/>
      <c r="F81" s="62"/>
      <c r="G81" s="67"/>
      <c r="H81" s="40"/>
    </row>
    <row r="82" spans="1:8">
      <c r="A82" s="62"/>
      <c r="B82" s="63"/>
      <c r="C82" s="64"/>
      <c r="D82" s="63"/>
      <c r="E82" s="62"/>
      <c r="F82" s="62"/>
      <c r="G82" s="67"/>
      <c r="H82" s="40"/>
    </row>
    <row r="83" spans="1:8">
      <c r="A83" s="62"/>
      <c r="B83" s="63"/>
      <c r="C83" s="64"/>
      <c r="D83" s="63"/>
      <c r="E83" s="62"/>
      <c r="F83" s="62"/>
      <c r="G83" s="67"/>
      <c r="H83" s="40"/>
    </row>
    <row r="84" spans="1:8">
      <c r="A84" s="62"/>
      <c r="B84" s="63"/>
      <c r="C84" s="64"/>
      <c r="D84" s="63"/>
      <c r="E84" s="62"/>
      <c r="F84" s="62"/>
      <c r="G84" s="67"/>
      <c r="H84" s="40"/>
    </row>
    <row r="85" spans="1:8">
      <c r="A85" s="62"/>
      <c r="B85" s="63"/>
      <c r="C85" s="64"/>
      <c r="D85" s="63"/>
      <c r="E85" s="62"/>
      <c r="F85" s="62"/>
      <c r="G85" s="67"/>
      <c r="H85" s="40"/>
    </row>
    <row r="86" spans="1:8">
      <c r="A86" s="62"/>
      <c r="B86" s="63"/>
      <c r="C86" s="64"/>
      <c r="D86" s="63"/>
      <c r="E86" s="62"/>
      <c r="F86" s="62"/>
      <c r="G86" s="67"/>
      <c r="H86" s="40"/>
    </row>
    <row r="87" spans="1:8">
      <c r="A87" s="62"/>
      <c r="B87" s="63"/>
      <c r="C87" s="64"/>
      <c r="D87" s="63"/>
      <c r="E87" s="62"/>
      <c r="F87" s="62"/>
      <c r="G87" s="67"/>
      <c r="H87" s="40"/>
    </row>
    <row r="88" spans="1:8">
      <c r="A88" s="62"/>
      <c r="B88" s="63"/>
      <c r="C88" s="64"/>
      <c r="D88" s="63"/>
      <c r="E88" s="62"/>
      <c r="F88" s="62"/>
      <c r="G88" s="67"/>
      <c r="H88" s="40"/>
    </row>
    <row r="89" spans="1:8">
      <c r="A89" s="69"/>
      <c r="B89" s="63"/>
      <c r="C89" s="64"/>
      <c r="D89" s="63"/>
      <c r="E89" s="69"/>
      <c r="F89" s="62"/>
      <c r="G89" s="67"/>
      <c r="H89" s="40"/>
    </row>
    <row r="90" spans="1:8">
      <c r="A90" s="62"/>
      <c r="B90" s="63"/>
      <c r="C90" s="64"/>
      <c r="D90" s="63"/>
      <c r="E90" s="62"/>
      <c r="F90" s="62"/>
      <c r="G90" s="67"/>
      <c r="H90" s="40"/>
    </row>
    <row r="91" spans="1:8">
      <c r="A91" s="62"/>
      <c r="B91" s="63"/>
      <c r="C91" s="64"/>
      <c r="D91" s="63"/>
      <c r="E91" s="62"/>
      <c r="F91" s="62"/>
      <c r="G91" s="67"/>
      <c r="H91" s="40"/>
    </row>
    <row r="92" spans="1:8">
      <c r="A92" s="62"/>
      <c r="B92" s="63"/>
      <c r="C92" s="64"/>
      <c r="D92" s="63"/>
      <c r="E92" s="62"/>
      <c r="F92" s="62"/>
      <c r="G92" s="67"/>
      <c r="H92" s="40"/>
    </row>
    <row r="93" spans="1:8">
      <c r="A93" s="62"/>
      <c r="B93" s="63"/>
      <c r="C93" s="64"/>
      <c r="D93" s="63"/>
      <c r="E93" s="62"/>
      <c r="F93" s="62"/>
      <c r="G93" s="67"/>
      <c r="H93" s="40"/>
    </row>
    <row r="94" spans="1:8">
      <c r="A94" s="62"/>
      <c r="B94" s="63"/>
      <c r="C94" s="64"/>
      <c r="D94" s="63"/>
      <c r="E94" s="62"/>
      <c r="F94" s="62"/>
      <c r="G94" s="67"/>
      <c r="H94" s="40"/>
    </row>
    <row r="95" spans="1:8">
      <c r="A95" s="62"/>
      <c r="B95" s="63"/>
      <c r="C95" s="64"/>
      <c r="D95" s="63"/>
      <c r="E95" s="62"/>
      <c r="F95" s="62"/>
      <c r="G95" s="67"/>
      <c r="H95" s="40"/>
    </row>
    <row r="96" spans="1:8">
      <c r="A96" s="62"/>
      <c r="B96" s="63"/>
      <c r="C96" s="64"/>
      <c r="D96" s="63"/>
      <c r="E96" s="62"/>
      <c r="F96" s="62"/>
      <c r="G96" s="67"/>
      <c r="H96" s="40"/>
    </row>
    <row r="97" spans="1:8">
      <c r="A97" s="62"/>
      <c r="B97" s="63"/>
      <c r="C97" s="64"/>
      <c r="D97" s="63"/>
      <c r="E97" s="62"/>
      <c r="F97" s="62"/>
      <c r="G97" s="67"/>
      <c r="H97" s="40"/>
    </row>
    <row r="98" spans="1:8">
      <c r="A98" s="62"/>
      <c r="B98" s="63"/>
      <c r="C98" s="64"/>
      <c r="D98" s="63"/>
      <c r="E98" s="62"/>
      <c r="F98" s="62"/>
      <c r="G98" s="67"/>
      <c r="H98" s="40"/>
    </row>
    <row r="99" spans="1:8">
      <c r="A99" s="62"/>
      <c r="B99" s="63"/>
      <c r="C99" s="64"/>
      <c r="D99" s="63"/>
      <c r="E99" s="62"/>
      <c r="F99" s="62"/>
      <c r="G99" s="67"/>
      <c r="H99" s="40"/>
    </row>
    <row r="100" spans="1:8">
      <c r="A100" s="40"/>
      <c r="B100" s="39"/>
      <c r="C100" s="39"/>
      <c r="D100" s="40"/>
      <c r="E100" s="40"/>
      <c r="F100" s="40"/>
      <c r="G100" s="70"/>
      <c r="H100" s="40"/>
    </row>
    <row r="101" spans="1:8">
      <c r="A101" s="40"/>
      <c r="B101" s="39"/>
      <c r="C101" s="39"/>
      <c r="D101" s="40"/>
      <c r="E101" s="40"/>
      <c r="F101" s="40"/>
      <c r="G101" s="37"/>
      <c r="H101" s="40"/>
    </row>
    <row r="102" spans="1:8">
      <c r="A102" s="40"/>
      <c r="B102" s="39"/>
      <c r="C102" s="39"/>
      <c r="D102" s="40"/>
      <c r="E102" s="40"/>
      <c r="F102" s="40"/>
      <c r="G102" s="37"/>
      <c r="H102" s="40"/>
    </row>
    <row r="103" spans="1:8">
      <c r="A103" s="58"/>
      <c r="B103" s="39"/>
      <c r="C103" s="39"/>
      <c r="D103" s="40"/>
      <c r="E103" s="40"/>
      <c r="F103" s="40"/>
      <c r="G103" s="37"/>
      <c r="H103" s="40"/>
    </row>
    <row r="104" spans="1:8">
      <c r="A104" s="40"/>
      <c r="B104" s="39"/>
      <c r="C104" s="39"/>
      <c r="D104" s="40"/>
      <c r="E104" s="40"/>
      <c r="F104" s="40"/>
      <c r="G104" s="37"/>
      <c r="H104" s="40"/>
    </row>
    <row r="105" spans="1:8">
      <c r="A105" s="40"/>
      <c r="B105" s="39"/>
      <c r="C105" s="39"/>
      <c r="D105" s="40"/>
      <c r="E105" s="40"/>
      <c r="F105" s="40"/>
      <c r="G105" s="37"/>
      <c r="H105" s="40"/>
    </row>
    <row r="106" spans="1:8">
      <c r="A106" s="40"/>
      <c r="B106" s="39"/>
      <c r="C106" s="39"/>
      <c r="D106" s="40"/>
      <c r="E106" s="40"/>
      <c r="F106" s="40"/>
      <c r="G106" s="37"/>
      <c r="H106" s="40"/>
    </row>
    <row r="107" spans="1:8">
      <c r="A107" s="40"/>
      <c r="B107" s="39"/>
      <c r="C107" s="39"/>
      <c r="D107" s="40"/>
      <c r="E107" s="40"/>
      <c r="F107" s="40"/>
      <c r="G107" s="37"/>
      <c r="H107" s="40"/>
    </row>
    <row r="108" spans="1:8">
      <c r="A108" s="40"/>
      <c r="B108" s="39"/>
      <c r="C108" s="39"/>
      <c r="D108" s="40"/>
      <c r="E108" s="40"/>
      <c r="F108" s="40"/>
      <c r="G108" s="37"/>
      <c r="H108" s="40"/>
    </row>
    <row r="109" spans="1:8">
      <c r="A109" s="58"/>
      <c r="B109" s="39"/>
      <c r="C109" s="39"/>
      <c r="D109" s="40"/>
      <c r="E109" s="40"/>
      <c r="F109" s="40"/>
      <c r="G109" s="37"/>
      <c r="H109" s="40"/>
    </row>
    <row r="110" spans="1:8">
      <c r="A110" s="40"/>
      <c r="B110" s="39"/>
      <c r="C110" s="39"/>
      <c r="D110" s="40"/>
      <c r="E110" s="40"/>
      <c r="F110" s="40"/>
      <c r="G110" s="37"/>
      <c r="H110" s="40"/>
    </row>
    <row r="111" spans="1:8">
      <c r="A111" s="40"/>
      <c r="B111" s="39"/>
      <c r="C111" s="39"/>
      <c r="D111" s="40"/>
      <c r="E111" s="40"/>
      <c r="F111" s="40"/>
      <c r="G111" s="37"/>
      <c r="H111" s="40"/>
    </row>
    <row r="112" spans="1:8">
      <c r="A112" s="40"/>
      <c r="B112" s="39"/>
      <c r="C112" s="39"/>
      <c r="D112" s="40"/>
      <c r="E112" s="40"/>
      <c r="F112" s="40"/>
      <c r="G112" s="37"/>
      <c r="H112" s="40"/>
    </row>
    <row r="113" spans="1:8">
      <c r="A113" s="40"/>
      <c r="B113" s="39"/>
      <c r="C113" s="39"/>
      <c r="D113" s="40"/>
      <c r="E113" s="40"/>
      <c r="F113" s="40"/>
      <c r="G113" s="37"/>
      <c r="H113" s="40"/>
    </row>
    <row r="114" spans="1:8">
      <c r="A114" s="40"/>
      <c r="B114" s="39"/>
      <c r="C114" s="39"/>
      <c r="D114" s="40"/>
      <c r="E114" s="40"/>
      <c r="F114" s="40"/>
      <c r="G114" s="37"/>
      <c r="H114" s="40"/>
    </row>
    <row r="115" spans="1:8">
      <c r="A115" s="40"/>
      <c r="B115" s="39"/>
      <c r="C115" s="39"/>
      <c r="D115" s="40"/>
      <c r="E115" s="40"/>
      <c r="F115" s="40"/>
      <c r="G115" s="37"/>
      <c r="H115" s="40"/>
    </row>
    <row r="116" spans="1:8">
      <c r="A116" s="40"/>
      <c r="B116" s="39"/>
      <c r="C116" s="39"/>
      <c r="D116" s="40"/>
      <c r="E116" s="40"/>
      <c r="F116" s="40"/>
      <c r="G116" s="37"/>
      <c r="H116" s="40"/>
    </row>
    <row r="117" spans="1:8">
      <c r="A117" s="40"/>
      <c r="B117" s="39"/>
      <c r="C117" s="39"/>
      <c r="D117" s="40"/>
      <c r="E117" s="40"/>
      <c r="F117" s="40"/>
      <c r="G117" s="37"/>
      <c r="H117" s="40"/>
    </row>
    <row r="118" spans="1:8">
      <c r="A118" s="40"/>
      <c r="B118" s="39"/>
      <c r="C118" s="39"/>
      <c r="D118" s="40"/>
      <c r="E118" s="40"/>
      <c r="F118" s="40"/>
      <c r="G118" s="37"/>
      <c r="H118" s="40"/>
    </row>
    <row r="119" spans="1:8">
      <c r="A119" s="40"/>
      <c r="B119" s="39"/>
      <c r="C119" s="39"/>
      <c r="D119" s="40"/>
      <c r="E119" s="40"/>
      <c r="F119" s="40"/>
      <c r="G119" s="37"/>
      <c r="H119" s="40"/>
    </row>
    <row r="120" spans="1:8">
      <c r="A120" s="40"/>
      <c r="B120" s="39"/>
      <c r="C120" s="39"/>
      <c r="D120" s="40"/>
      <c r="E120" s="40"/>
      <c r="F120" s="40"/>
      <c r="G120" s="37"/>
      <c r="H120" s="40"/>
    </row>
    <row r="121" spans="1:8">
      <c r="A121" s="40"/>
      <c r="B121" s="39"/>
      <c r="C121" s="39"/>
      <c r="D121" s="40"/>
      <c r="E121" s="40"/>
      <c r="F121" s="40"/>
      <c r="G121" s="37"/>
      <c r="H121" s="40"/>
    </row>
    <row r="122" spans="1:8">
      <c r="A122" s="40"/>
      <c r="B122" s="39"/>
      <c r="C122" s="39"/>
      <c r="D122" s="40"/>
      <c r="E122" s="40"/>
      <c r="F122" s="40"/>
      <c r="G122" s="37"/>
      <c r="H122" s="40"/>
    </row>
    <row r="123" spans="1:8">
      <c r="A123" s="40"/>
      <c r="B123" s="39"/>
      <c r="C123" s="39"/>
      <c r="D123" s="40"/>
      <c r="E123" s="40"/>
      <c r="F123" s="40"/>
      <c r="G123" s="37"/>
      <c r="H123" s="40"/>
    </row>
    <row r="124" spans="1:8">
      <c r="A124" s="40"/>
      <c r="B124" s="39"/>
      <c r="C124" s="39"/>
      <c r="D124" s="40"/>
      <c r="E124" s="40"/>
      <c r="F124" s="40"/>
      <c r="G124" s="37"/>
      <c r="H124" s="40"/>
    </row>
    <row r="125" spans="1:8">
      <c r="A125" s="40"/>
      <c r="B125" s="39"/>
      <c r="C125" s="39"/>
      <c r="D125" s="40"/>
      <c r="E125" s="40"/>
      <c r="F125" s="40"/>
      <c r="G125" s="37"/>
      <c r="H125" s="40"/>
    </row>
    <row r="126" spans="1:8">
      <c r="A126" s="40"/>
      <c r="B126" s="39"/>
      <c r="C126" s="39"/>
      <c r="D126" s="40"/>
      <c r="E126" s="40"/>
      <c r="F126" s="40"/>
      <c r="G126" s="37"/>
      <c r="H126" s="40"/>
    </row>
    <row r="127" spans="1:8">
      <c r="A127" s="40"/>
      <c r="B127" s="39"/>
      <c r="C127" s="39"/>
      <c r="D127" s="40"/>
      <c r="E127" s="40"/>
      <c r="F127" s="40"/>
      <c r="G127" s="37"/>
      <c r="H127" s="40"/>
    </row>
    <row r="128" spans="1:8">
      <c r="A128" s="40"/>
      <c r="B128" s="39"/>
      <c r="C128" s="39"/>
      <c r="D128" s="40"/>
      <c r="E128" s="40"/>
      <c r="F128" s="40"/>
      <c r="G128" s="37"/>
      <c r="H128" s="40"/>
    </row>
    <row r="129" spans="1:8">
      <c r="A129" s="40"/>
      <c r="B129" s="39"/>
      <c r="C129" s="39"/>
      <c r="D129" s="40"/>
      <c r="E129" s="40"/>
      <c r="F129" s="40"/>
      <c r="G129" s="37"/>
      <c r="H129" s="40"/>
    </row>
    <row r="130" spans="1:8">
      <c r="A130" s="40"/>
      <c r="B130" s="39"/>
      <c r="C130" s="39"/>
      <c r="D130" s="40"/>
      <c r="E130" s="40"/>
      <c r="F130" s="40"/>
      <c r="G130" s="37"/>
      <c r="H130" s="40"/>
    </row>
    <row r="131" spans="1:8">
      <c r="A131" s="40"/>
      <c r="B131" s="39"/>
      <c r="C131" s="39"/>
      <c r="D131" s="40"/>
      <c r="E131" s="40"/>
      <c r="F131" s="40"/>
      <c r="G131" s="37"/>
      <c r="H131" s="40"/>
    </row>
    <row r="132" spans="1:8">
      <c r="A132" s="40"/>
      <c r="B132" s="39"/>
      <c r="C132" s="39"/>
      <c r="D132" s="40"/>
      <c r="E132" s="40"/>
      <c r="F132" s="40"/>
      <c r="G132" s="37"/>
      <c r="H132" s="40"/>
    </row>
    <row r="133" spans="1:8">
      <c r="A133" s="40"/>
      <c r="B133" s="39"/>
      <c r="C133" s="39"/>
      <c r="D133" s="40"/>
      <c r="E133" s="40"/>
      <c r="F133" s="40"/>
      <c r="G133" s="37"/>
      <c r="H133" s="40"/>
    </row>
    <row r="134" spans="1:8">
      <c r="A134" s="40"/>
      <c r="B134" s="39"/>
      <c r="C134" s="39"/>
      <c r="D134" s="40"/>
      <c r="E134" s="40"/>
      <c r="F134" s="40"/>
      <c r="G134" s="37"/>
      <c r="H134" s="40"/>
    </row>
    <row r="135" spans="1:8">
      <c r="A135" s="40"/>
      <c r="B135" s="39"/>
      <c r="C135" s="39"/>
      <c r="D135" s="40"/>
      <c r="E135" s="40"/>
      <c r="F135" s="40"/>
      <c r="G135" s="37"/>
      <c r="H135" s="40"/>
    </row>
    <row r="136" spans="1:8">
      <c r="A136" s="40"/>
      <c r="B136" s="39"/>
      <c r="C136" s="39"/>
      <c r="D136" s="40"/>
      <c r="E136" s="40"/>
      <c r="F136" s="40"/>
      <c r="G136" s="37"/>
      <c r="H136" s="40"/>
    </row>
    <row r="137" spans="1:8">
      <c r="A137" s="40"/>
      <c r="B137" s="39"/>
      <c r="C137" s="39"/>
      <c r="D137" s="40"/>
      <c r="E137" s="40"/>
      <c r="F137" s="40"/>
      <c r="G137" s="37"/>
      <c r="H137" s="40"/>
    </row>
    <row r="138" spans="1:8">
      <c r="A138" s="40"/>
      <c r="B138" s="39"/>
      <c r="C138" s="39"/>
      <c r="D138" s="40"/>
      <c r="E138" s="40"/>
      <c r="F138" s="40"/>
      <c r="G138" s="37"/>
      <c r="H138" s="40"/>
    </row>
    <row r="139" spans="1:8">
      <c r="A139" s="40"/>
      <c r="B139" s="39"/>
      <c r="C139" s="39"/>
      <c r="D139" s="40"/>
      <c r="E139" s="40"/>
      <c r="F139" s="40"/>
      <c r="G139" s="37"/>
      <c r="H139" s="40"/>
    </row>
    <row r="140" spans="1:8">
      <c r="A140" s="40"/>
      <c r="B140" s="39"/>
      <c r="C140" s="39"/>
      <c r="D140" s="40"/>
      <c r="E140" s="40"/>
      <c r="F140" s="40"/>
      <c r="G140" s="37"/>
      <c r="H140" s="40"/>
    </row>
    <row r="141" spans="1:8">
      <c r="A141" s="40"/>
      <c r="B141" s="39"/>
      <c r="C141" s="39"/>
      <c r="D141" s="40"/>
      <c r="E141" s="40"/>
      <c r="F141" s="40"/>
      <c r="G141" s="37"/>
      <c r="H141" s="40"/>
    </row>
    <row r="142" spans="1:8">
      <c r="A142" s="40"/>
      <c r="B142" s="39"/>
      <c r="C142" s="39"/>
      <c r="D142" s="40"/>
      <c r="E142" s="40"/>
      <c r="F142" s="40"/>
      <c r="G142" s="37"/>
      <c r="H142" s="40"/>
    </row>
    <row r="143" spans="1:8">
      <c r="A143" s="40"/>
      <c r="B143" s="39"/>
      <c r="C143" s="39"/>
      <c r="D143" s="40"/>
      <c r="E143" s="40"/>
      <c r="F143" s="40"/>
      <c r="G143" s="37"/>
      <c r="H143" s="40"/>
    </row>
    <row r="144" spans="1:8">
      <c r="A144" s="40"/>
      <c r="B144" s="39"/>
      <c r="C144" s="39"/>
      <c r="D144" s="40"/>
      <c r="E144" s="40"/>
      <c r="F144" s="40"/>
      <c r="G144" s="37"/>
      <c r="H144" s="40"/>
    </row>
    <row r="145" spans="1:8">
      <c r="A145" s="40"/>
      <c r="B145" s="39"/>
      <c r="C145" s="39"/>
      <c r="D145" s="40"/>
      <c r="E145" s="40"/>
      <c r="F145" s="40"/>
      <c r="G145" s="37"/>
      <c r="H145" s="40"/>
    </row>
    <row r="146" spans="1:8">
      <c r="A146" s="40"/>
      <c r="B146" s="39"/>
      <c r="C146" s="39"/>
      <c r="D146" s="40"/>
      <c r="E146" s="40"/>
      <c r="F146" s="40"/>
      <c r="G146" s="37"/>
      <c r="H146" s="40"/>
    </row>
    <row r="147" spans="1:8">
      <c r="A147" s="40"/>
      <c r="B147" s="39"/>
      <c r="C147" s="39"/>
      <c r="D147" s="40"/>
      <c r="E147" s="40"/>
      <c r="F147" s="40"/>
      <c r="G147" s="37"/>
      <c r="H147" s="40"/>
    </row>
    <row r="148" spans="1:8">
      <c r="A148" s="40"/>
      <c r="B148" s="39"/>
      <c r="C148" s="39"/>
      <c r="D148" s="40"/>
      <c r="E148" s="40"/>
      <c r="F148" s="40"/>
      <c r="G148" s="37"/>
      <c r="H148" s="40"/>
    </row>
    <row r="149" spans="1:8">
      <c r="A149" s="40"/>
      <c r="B149" s="39"/>
      <c r="C149" s="39"/>
      <c r="D149" s="40"/>
      <c r="E149" s="40"/>
      <c r="F149" s="40"/>
      <c r="G149" s="37"/>
      <c r="H149" s="40"/>
    </row>
    <row r="150" spans="1:8">
      <c r="A150" s="40"/>
      <c r="B150" s="39"/>
      <c r="C150" s="39"/>
      <c r="D150" s="40"/>
      <c r="E150" s="40"/>
      <c r="F150" s="40"/>
      <c r="G150" s="37"/>
      <c r="H150" s="40"/>
    </row>
    <row r="151" spans="1:8">
      <c r="A151" s="40"/>
      <c r="B151" s="39"/>
      <c r="C151" s="39"/>
      <c r="D151" s="40"/>
      <c r="E151" s="40"/>
      <c r="F151" s="40"/>
      <c r="G151" s="37"/>
      <c r="H151" s="40"/>
    </row>
    <row r="152" spans="1:8">
      <c r="A152" s="40"/>
      <c r="B152" s="39"/>
      <c r="C152" s="39"/>
      <c r="D152" s="40"/>
      <c r="E152" s="40"/>
      <c r="F152" s="40"/>
      <c r="G152" s="37"/>
      <c r="H152" s="40"/>
    </row>
    <row r="153" spans="1:8">
      <c r="A153" s="40"/>
      <c r="B153" s="39"/>
      <c r="C153" s="39"/>
      <c r="D153" s="40"/>
      <c r="E153" s="40"/>
      <c r="F153" s="40"/>
      <c r="G153" s="37"/>
      <c r="H153" s="40"/>
    </row>
    <row r="154" spans="1:8">
      <c r="A154" s="40"/>
      <c r="B154" s="39"/>
      <c r="C154" s="39"/>
      <c r="D154" s="40"/>
      <c r="E154" s="40"/>
      <c r="F154" s="40"/>
      <c r="G154" s="37"/>
      <c r="H154" s="40"/>
    </row>
    <row r="155" spans="1:8">
      <c r="A155" s="40"/>
      <c r="B155" s="39"/>
      <c r="C155" s="39"/>
      <c r="D155" s="40"/>
      <c r="E155" s="40"/>
      <c r="F155" s="40"/>
      <c r="G155" s="37"/>
      <c r="H155" s="40"/>
    </row>
    <row r="156" spans="1:8">
      <c r="A156" s="40"/>
      <c r="B156" s="39"/>
      <c r="C156" s="39"/>
      <c r="D156" s="40"/>
      <c r="E156" s="40"/>
      <c r="F156" s="40"/>
      <c r="G156" s="37"/>
      <c r="H156" s="40"/>
    </row>
    <row r="157" spans="1:8">
      <c r="A157" s="40"/>
      <c r="B157" s="39"/>
      <c r="C157" s="39"/>
      <c r="D157" s="40"/>
      <c r="E157" s="40"/>
      <c r="F157" s="40"/>
      <c r="G157" s="37"/>
      <c r="H157" s="40"/>
    </row>
    <row r="158" spans="1:8">
      <c r="A158" s="40"/>
      <c r="B158" s="39"/>
      <c r="C158" s="39"/>
      <c r="D158" s="40"/>
      <c r="E158" s="40"/>
      <c r="F158" s="40"/>
      <c r="G158" s="37"/>
      <c r="H158" s="40"/>
    </row>
    <row r="159" spans="1:8">
      <c r="A159" s="40"/>
      <c r="B159" s="39"/>
      <c r="C159" s="39"/>
      <c r="D159" s="40"/>
      <c r="E159" s="40"/>
      <c r="F159" s="40"/>
      <c r="G159" s="37"/>
      <c r="H159" s="40"/>
    </row>
    <row r="160" spans="1:8">
      <c r="A160" s="40"/>
      <c r="B160" s="39"/>
      <c r="C160" s="39"/>
      <c r="D160" s="40"/>
      <c r="E160" s="40"/>
      <c r="F160" s="40"/>
      <c r="G160" s="37"/>
      <c r="H160" s="40"/>
    </row>
    <row r="161" spans="1:8">
      <c r="A161" s="40"/>
      <c r="B161" s="39"/>
      <c r="C161" s="39"/>
      <c r="D161" s="40"/>
      <c r="E161" s="40"/>
      <c r="F161" s="40"/>
      <c r="G161" s="37"/>
      <c r="H161" s="40"/>
    </row>
    <row r="162" spans="1:8">
      <c r="A162" s="40"/>
      <c r="B162" s="39"/>
      <c r="C162" s="39"/>
      <c r="D162" s="40"/>
      <c r="E162" s="40"/>
      <c r="F162" s="40"/>
      <c r="G162" s="37"/>
      <c r="H162" s="40"/>
    </row>
    <row r="163" spans="1:8">
      <c r="A163" s="40"/>
      <c r="B163" s="39"/>
      <c r="C163" s="39"/>
      <c r="D163" s="40"/>
      <c r="E163" s="40"/>
      <c r="F163" s="40"/>
      <c r="G163" s="37"/>
      <c r="H163" s="40"/>
    </row>
    <row r="164" spans="1:8">
      <c r="A164" s="40"/>
      <c r="B164" s="39"/>
      <c r="C164" s="39"/>
      <c r="D164" s="40"/>
      <c r="E164" s="40"/>
      <c r="F164" s="40"/>
      <c r="G164" s="37"/>
      <c r="H164" s="40"/>
    </row>
    <row r="165" spans="1:8">
      <c r="A165" s="40"/>
      <c r="B165" s="39"/>
      <c r="C165" s="39"/>
      <c r="D165" s="40"/>
      <c r="E165" s="40"/>
      <c r="F165" s="40"/>
      <c r="G165" s="37"/>
      <c r="H165" s="40"/>
    </row>
    <row r="166" spans="1:8">
      <c r="A166" s="40"/>
      <c r="B166" s="39"/>
      <c r="C166" s="39"/>
      <c r="D166" s="40"/>
      <c r="E166" s="40"/>
      <c r="F166" s="40"/>
      <c r="G166" s="37"/>
      <c r="H166" s="40"/>
    </row>
    <row r="167" spans="1:8">
      <c r="A167" s="40"/>
      <c r="B167" s="39"/>
      <c r="C167" s="39"/>
      <c r="D167" s="40"/>
      <c r="E167" s="40"/>
      <c r="F167" s="40"/>
      <c r="G167" s="37"/>
      <c r="H167" s="40"/>
    </row>
    <row r="168" spans="1:8">
      <c r="A168" s="40"/>
      <c r="B168" s="39"/>
      <c r="C168" s="39"/>
      <c r="D168" s="40"/>
      <c r="E168" s="40"/>
      <c r="F168" s="40"/>
      <c r="G168" s="37"/>
      <c r="H168" s="40"/>
    </row>
    <row r="169" spans="1:8">
      <c r="A169" s="40"/>
      <c r="B169" s="39"/>
      <c r="C169" s="39"/>
      <c r="D169" s="40"/>
      <c r="E169" s="40"/>
      <c r="F169" s="40"/>
      <c r="G169" s="37"/>
      <c r="H169" s="40"/>
    </row>
    <row r="170" spans="1:8">
      <c r="A170" s="40"/>
      <c r="B170" s="39"/>
      <c r="C170" s="39"/>
      <c r="D170" s="40"/>
      <c r="E170" s="40"/>
      <c r="F170" s="40"/>
      <c r="G170" s="37"/>
      <c r="H170" s="40"/>
    </row>
    <row r="171" spans="1:8">
      <c r="A171" s="40"/>
      <c r="B171" s="39"/>
      <c r="C171" s="39"/>
      <c r="D171" s="40"/>
      <c r="E171" s="40"/>
      <c r="F171" s="40"/>
      <c r="G171" s="37"/>
      <c r="H171" s="40"/>
    </row>
    <row r="172" spans="1:8">
      <c r="A172" s="40"/>
      <c r="B172" s="39"/>
      <c r="C172" s="39"/>
      <c r="D172" s="40"/>
      <c r="E172" s="40"/>
      <c r="F172" s="40"/>
      <c r="G172" s="37"/>
      <c r="H172" s="40"/>
    </row>
    <row r="173" spans="1:8">
      <c r="A173" s="40"/>
      <c r="B173" s="39"/>
      <c r="C173" s="39"/>
      <c r="D173" s="40"/>
      <c r="E173" s="40"/>
      <c r="F173" s="40"/>
      <c r="G173" s="37"/>
      <c r="H173" s="40"/>
    </row>
    <row r="174" spans="1:8">
      <c r="A174" s="40"/>
      <c r="B174" s="39"/>
      <c r="C174" s="39"/>
      <c r="D174" s="40"/>
      <c r="E174" s="40"/>
      <c r="F174" s="40"/>
      <c r="G174" s="37"/>
      <c r="H174" s="40"/>
    </row>
    <row r="175" spans="1:8">
      <c r="A175" s="40"/>
      <c r="B175" s="39"/>
      <c r="C175" s="39"/>
      <c r="D175" s="40"/>
      <c r="E175" s="40"/>
      <c r="F175" s="40"/>
      <c r="G175" s="37"/>
      <c r="H175" s="40"/>
    </row>
    <row r="176" spans="1:8">
      <c r="A176" s="40"/>
      <c r="B176" s="39"/>
      <c r="C176" s="39"/>
      <c r="D176" s="40"/>
      <c r="E176" s="40"/>
      <c r="F176" s="40"/>
      <c r="G176" s="37"/>
      <c r="H176" s="40"/>
    </row>
    <row r="177" spans="1:8">
      <c r="A177" s="40"/>
      <c r="B177" s="39"/>
      <c r="C177" s="39"/>
      <c r="D177" s="40"/>
      <c r="E177" s="40"/>
      <c r="F177" s="40"/>
      <c r="G177" s="37"/>
      <c r="H177" s="40"/>
    </row>
    <row r="178" spans="1:8">
      <c r="A178" s="40"/>
      <c r="B178" s="39"/>
      <c r="C178" s="39"/>
      <c r="D178" s="40"/>
      <c r="E178" s="40"/>
      <c r="F178" s="40"/>
      <c r="G178" s="37"/>
      <c r="H178" s="40"/>
    </row>
    <row r="179" spans="1:8">
      <c r="A179" s="40"/>
      <c r="B179" s="39"/>
      <c r="C179" s="39"/>
      <c r="D179" s="40"/>
      <c r="E179" s="40"/>
      <c r="F179" s="40"/>
      <c r="G179" s="37"/>
      <c r="H179" s="40"/>
    </row>
    <row r="180" spans="1:8">
      <c r="A180" s="40"/>
      <c r="B180" s="39"/>
      <c r="C180" s="39"/>
      <c r="D180" s="40"/>
      <c r="E180" s="40"/>
      <c r="F180" s="40"/>
      <c r="G180" s="37"/>
      <c r="H180" s="40"/>
    </row>
    <row r="181" spans="1:8">
      <c r="A181" s="40"/>
      <c r="B181" s="39"/>
      <c r="C181" s="39"/>
      <c r="D181" s="40"/>
      <c r="E181" s="40"/>
      <c r="F181" s="40"/>
      <c r="G181" s="37"/>
      <c r="H181" s="40"/>
    </row>
    <row r="182" spans="1:8">
      <c r="A182" s="40"/>
      <c r="B182" s="39"/>
      <c r="C182" s="39"/>
      <c r="D182" s="40"/>
      <c r="E182" s="40"/>
      <c r="F182" s="40"/>
      <c r="G182" s="37"/>
      <c r="H182" s="40"/>
    </row>
    <row r="183" spans="1:8">
      <c r="A183" s="40"/>
      <c r="B183" s="39"/>
      <c r="C183" s="39"/>
      <c r="D183" s="40"/>
      <c r="E183" s="40"/>
      <c r="F183" s="40"/>
      <c r="G183" s="37"/>
      <c r="H183" s="40"/>
    </row>
    <row r="184" spans="1:8">
      <c r="A184" s="40"/>
      <c r="B184" s="39"/>
      <c r="C184" s="39"/>
      <c r="D184" s="40"/>
      <c r="E184" s="40"/>
      <c r="F184" s="40"/>
      <c r="G184" s="37"/>
      <c r="H184" s="40"/>
    </row>
    <row r="185" spans="1:8">
      <c r="A185" s="40"/>
      <c r="B185" s="39"/>
      <c r="C185" s="39"/>
      <c r="D185" s="40"/>
      <c r="E185" s="40"/>
      <c r="F185" s="40"/>
      <c r="G185" s="37"/>
      <c r="H185" s="40"/>
    </row>
    <row r="186" spans="1:8">
      <c r="A186" s="40"/>
      <c r="B186" s="39"/>
      <c r="C186" s="39"/>
      <c r="D186" s="40"/>
      <c r="E186" s="40"/>
      <c r="F186" s="40"/>
      <c r="G186" s="37"/>
      <c r="H186" s="40"/>
    </row>
    <row r="187" spans="1:8">
      <c r="A187" s="40"/>
      <c r="B187" s="39"/>
      <c r="C187" s="39"/>
      <c r="D187" s="40"/>
      <c r="E187" s="40"/>
      <c r="F187" s="40"/>
      <c r="G187" s="37"/>
      <c r="H187" s="40"/>
    </row>
    <row r="188" spans="1:8">
      <c r="A188" s="40"/>
      <c r="B188" s="39"/>
      <c r="C188" s="39"/>
      <c r="D188" s="40"/>
      <c r="E188" s="40"/>
      <c r="F188" s="40"/>
      <c r="G188" s="37"/>
      <c r="H188" s="40"/>
    </row>
    <row r="189" spans="1:8">
      <c r="A189" s="40"/>
      <c r="B189" s="39"/>
      <c r="C189" s="39"/>
      <c r="D189" s="40"/>
      <c r="E189" s="40"/>
      <c r="F189" s="40"/>
      <c r="G189" s="37"/>
      <c r="H189" s="40"/>
    </row>
    <row r="190" spans="1:8">
      <c r="A190" s="40"/>
      <c r="B190" s="39"/>
      <c r="C190" s="39"/>
      <c r="D190" s="40"/>
      <c r="E190" s="40"/>
      <c r="F190" s="40"/>
      <c r="G190" s="37"/>
      <c r="H190" s="40"/>
    </row>
    <row r="191" spans="1:8">
      <c r="A191" s="40"/>
      <c r="B191" s="39"/>
      <c r="C191" s="39"/>
      <c r="D191" s="40"/>
      <c r="E191" s="40"/>
      <c r="F191" s="40"/>
      <c r="G191" s="37"/>
      <c r="H191" s="40"/>
    </row>
    <row r="192" spans="1:8">
      <c r="A192" s="40"/>
      <c r="B192" s="39"/>
      <c r="C192" s="39"/>
      <c r="D192" s="40"/>
      <c r="E192" s="40"/>
      <c r="F192" s="40"/>
      <c r="G192" s="37"/>
      <c r="H192" s="40"/>
    </row>
    <row r="193" spans="1:8">
      <c r="A193" s="40"/>
      <c r="B193" s="39"/>
      <c r="C193" s="39"/>
      <c r="D193" s="40"/>
      <c r="E193" s="40"/>
      <c r="F193" s="40"/>
      <c r="G193" s="37"/>
      <c r="H193" s="40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87"/>
  <sheetViews>
    <sheetView view="pageBreakPreview" zoomScaleNormal="100" zoomScaleSheetLayoutView="100" workbookViewId="0">
      <selection activeCell="G33" sqref="G33"/>
    </sheetView>
  </sheetViews>
  <sheetFormatPr defaultRowHeight="15"/>
  <cols>
    <col min="1" max="1" width="48.140625" bestFit="1" customWidth="1"/>
    <col min="2" max="2" width="9.140625" style="14"/>
    <col min="3" max="3" width="10.85546875" style="14" customWidth="1"/>
    <col min="4" max="4" width="1.42578125" customWidth="1"/>
    <col min="5" max="5" width="10.7109375" customWidth="1"/>
    <col min="6" max="6" width="1.42578125" customWidth="1"/>
    <col min="7" max="7" width="12.7109375" style="21" customWidth="1"/>
  </cols>
  <sheetData>
    <row r="1" spans="1:8">
      <c r="A1" s="126" t="s">
        <v>58</v>
      </c>
      <c r="B1" s="126"/>
      <c r="C1" s="126"/>
      <c r="D1" s="126"/>
      <c r="E1" s="126"/>
      <c r="F1" s="126"/>
      <c r="G1" s="126"/>
    </row>
    <row r="2" spans="1:8">
      <c r="A2" s="127" t="s">
        <v>59</v>
      </c>
      <c r="B2" s="127"/>
      <c r="C2" s="127"/>
      <c r="D2" s="127"/>
      <c r="E2" s="127"/>
      <c r="F2" s="127"/>
      <c r="G2" s="127"/>
    </row>
    <row r="5" spans="1:8">
      <c r="A5" s="127" t="s">
        <v>329</v>
      </c>
      <c r="B5" s="127"/>
      <c r="C5" s="127"/>
      <c r="D5" s="127"/>
      <c r="E5" s="127"/>
      <c r="F5" s="127"/>
      <c r="G5" s="127"/>
    </row>
    <row r="6" spans="1:8">
      <c r="A6" s="127" t="s">
        <v>261</v>
      </c>
      <c r="B6" s="127"/>
      <c r="C6" s="127"/>
      <c r="D6" s="127"/>
      <c r="E6" s="127"/>
      <c r="F6" s="127"/>
      <c r="G6" s="127"/>
    </row>
    <row r="9" spans="1:8" s="14" customFormat="1">
      <c r="B9" s="14" t="s">
        <v>60</v>
      </c>
      <c r="G9" s="15" t="s">
        <v>1</v>
      </c>
    </row>
    <row r="10" spans="1:8" s="2" customFormat="1">
      <c r="A10" s="16" t="s">
        <v>61</v>
      </c>
      <c r="B10" s="16" t="s">
        <v>62</v>
      </c>
      <c r="C10" s="16" t="s">
        <v>63</v>
      </c>
      <c r="D10" s="16"/>
      <c r="E10" s="16" t="s">
        <v>64</v>
      </c>
      <c r="F10" s="16"/>
      <c r="G10" s="17" t="s">
        <v>65</v>
      </c>
    </row>
    <row r="12" spans="1:8">
      <c r="A12" s="38" t="s">
        <v>140</v>
      </c>
      <c r="B12" s="39"/>
      <c r="C12" s="39"/>
      <c r="D12" s="40"/>
      <c r="E12" s="40"/>
      <c r="F12" s="40"/>
      <c r="G12" s="37"/>
    </row>
    <row r="13" spans="1:8">
      <c r="A13" t="s">
        <v>262</v>
      </c>
      <c r="B13" s="14">
        <v>2007</v>
      </c>
      <c r="E13" s="14" t="s">
        <v>112</v>
      </c>
      <c r="G13" s="73">
        <v>15161</v>
      </c>
    </row>
    <row r="14" spans="1:8">
      <c r="A14" s="40"/>
      <c r="B14" s="40"/>
      <c r="C14" s="39"/>
      <c r="D14" s="39"/>
      <c r="E14" s="39"/>
      <c r="F14" s="40"/>
      <c r="G14" s="40"/>
      <c r="H14" s="40"/>
    </row>
    <row r="15" spans="1:8">
      <c r="A15" s="74" t="s">
        <v>152</v>
      </c>
      <c r="B15" s="39"/>
      <c r="C15" s="39"/>
      <c r="D15" s="39"/>
      <c r="E15" s="39"/>
      <c r="F15" s="40"/>
      <c r="G15" s="44">
        <f>+G13</f>
        <v>15161</v>
      </c>
      <c r="H15" s="40"/>
    </row>
    <row r="16" spans="1:8">
      <c r="A16" s="52"/>
      <c r="B16" s="39"/>
      <c r="C16" s="39"/>
      <c r="D16" s="39"/>
      <c r="E16" s="39"/>
      <c r="F16" s="40"/>
      <c r="G16" s="54"/>
      <c r="H16" s="40"/>
    </row>
    <row r="17" spans="1:9">
      <c r="A17" s="38" t="s">
        <v>153</v>
      </c>
      <c r="B17" s="39"/>
      <c r="C17" s="39"/>
      <c r="D17" s="39"/>
      <c r="E17" s="39"/>
      <c r="F17" s="40"/>
      <c r="G17" s="54"/>
      <c r="H17" s="40"/>
    </row>
    <row r="18" spans="1:9">
      <c r="A18" s="74" t="s">
        <v>263</v>
      </c>
      <c r="B18" s="39">
        <v>2001</v>
      </c>
      <c r="C18" s="39"/>
      <c r="D18" s="39"/>
      <c r="E18" s="39" t="s">
        <v>112</v>
      </c>
      <c r="F18" s="40"/>
      <c r="G18" s="37">
        <v>15488</v>
      </c>
      <c r="H18" s="40"/>
    </row>
    <row r="19" spans="1:9">
      <c r="A19" s="52"/>
      <c r="B19" s="39"/>
      <c r="C19" s="39"/>
      <c r="D19" s="39"/>
      <c r="E19" s="39"/>
      <c r="F19" s="40"/>
      <c r="G19" s="37"/>
      <c r="H19" s="40"/>
    </row>
    <row r="20" spans="1:9">
      <c r="A20" s="57" t="s">
        <v>264</v>
      </c>
      <c r="B20" s="39">
        <v>1960</v>
      </c>
      <c r="C20" s="39"/>
      <c r="D20" s="39"/>
      <c r="E20" s="39" t="s">
        <v>112</v>
      </c>
      <c r="F20" s="40"/>
      <c r="G20" s="37">
        <v>20330</v>
      </c>
      <c r="H20" s="40"/>
    </row>
    <row r="21" spans="1:9">
      <c r="A21" s="52"/>
      <c r="B21" s="39"/>
      <c r="C21" s="39"/>
      <c r="D21" s="39"/>
      <c r="E21" s="39"/>
      <c r="F21" s="40"/>
      <c r="G21" s="54"/>
      <c r="H21" s="40"/>
    </row>
    <row r="22" spans="1:9">
      <c r="A22" s="40" t="s">
        <v>155</v>
      </c>
      <c r="B22" s="40"/>
      <c r="C22" s="40"/>
      <c r="D22" s="40"/>
      <c r="E22" s="40"/>
      <c r="F22" s="40"/>
      <c r="G22" s="44">
        <f>SUM(G18:G20)</f>
        <v>35818</v>
      </c>
      <c r="H22" s="40"/>
    </row>
    <row r="23" spans="1:9">
      <c r="A23" s="52"/>
      <c r="B23" s="39"/>
      <c r="C23" s="39"/>
      <c r="D23" s="39"/>
      <c r="E23" s="39"/>
      <c r="F23" s="40"/>
      <c r="G23" s="54"/>
      <c r="H23" s="40"/>
    </row>
    <row r="24" spans="1:9">
      <c r="A24" s="38" t="s">
        <v>156</v>
      </c>
      <c r="B24" s="39"/>
      <c r="C24" s="39"/>
      <c r="D24" s="39"/>
      <c r="E24" s="39"/>
      <c r="F24" s="40"/>
      <c r="G24" s="54"/>
      <c r="H24" s="40"/>
    </row>
    <row r="25" spans="1:9">
      <c r="A25" s="74" t="s">
        <v>265</v>
      </c>
      <c r="B25" s="39">
        <v>1999</v>
      </c>
      <c r="C25" s="39"/>
      <c r="D25" s="39"/>
      <c r="E25" s="39" t="s">
        <v>112</v>
      </c>
      <c r="F25" s="40"/>
      <c r="G25" s="37">
        <v>14959</v>
      </c>
      <c r="H25" s="40"/>
    </row>
    <row r="26" spans="1:9">
      <c r="A26" s="75" t="s">
        <v>266</v>
      </c>
      <c r="B26" s="39">
        <v>1999</v>
      </c>
      <c r="C26" s="39"/>
      <c r="D26" s="40"/>
      <c r="E26" s="39" t="s">
        <v>112</v>
      </c>
      <c r="F26" s="40"/>
      <c r="G26" s="37">
        <v>3250</v>
      </c>
      <c r="H26" s="40"/>
    </row>
    <row r="27" spans="1:9">
      <c r="A27" s="75" t="s">
        <v>267</v>
      </c>
      <c r="B27" s="39">
        <v>1999</v>
      </c>
      <c r="C27" s="39"/>
      <c r="D27" s="40"/>
      <c r="E27" s="39" t="s">
        <v>112</v>
      </c>
      <c r="F27" s="40"/>
      <c r="G27" s="37">
        <v>1100</v>
      </c>
      <c r="H27" s="40"/>
      <c r="I27" s="24"/>
    </row>
    <row r="28" spans="1:9">
      <c r="A28" s="74"/>
      <c r="B28" s="39"/>
      <c r="C28" s="39"/>
      <c r="D28" s="40"/>
      <c r="E28" s="40"/>
      <c r="F28" s="40"/>
      <c r="G28" s="37"/>
      <c r="H28" s="40"/>
    </row>
    <row r="29" spans="1:9">
      <c r="A29" s="76" t="s">
        <v>268</v>
      </c>
      <c r="B29" s="39">
        <v>2001</v>
      </c>
      <c r="C29" s="39"/>
      <c r="D29" s="40"/>
      <c r="E29" s="63" t="s">
        <v>112</v>
      </c>
      <c r="F29" s="40"/>
      <c r="G29" s="37">
        <v>36759</v>
      </c>
      <c r="H29" s="40"/>
    </row>
    <row r="30" spans="1:9">
      <c r="A30" s="74"/>
      <c r="B30" s="39"/>
      <c r="C30" s="39"/>
      <c r="D30" s="71"/>
      <c r="E30" s="72"/>
      <c r="F30" s="40"/>
      <c r="G30" s="54"/>
      <c r="H30" s="40"/>
    </row>
    <row r="31" spans="1:9">
      <c r="A31" s="75" t="s">
        <v>269</v>
      </c>
      <c r="B31" s="39">
        <v>1991</v>
      </c>
      <c r="C31" s="39"/>
      <c r="D31" s="71"/>
      <c r="E31" s="72" t="s">
        <v>112</v>
      </c>
      <c r="F31" s="40"/>
      <c r="G31" s="37">
        <v>20316</v>
      </c>
      <c r="H31" s="40"/>
    </row>
    <row r="32" spans="1:9">
      <c r="A32" s="74"/>
      <c r="B32" s="39"/>
      <c r="C32" s="39"/>
      <c r="D32" s="71"/>
      <c r="E32" s="72"/>
      <c r="F32" s="40"/>
      <c r="G32" s="54"/>
      <c r="H32" s="40"/>
    </row>
    <row r="33" spans="1:13">
      <c r="A33" s="77" t="s">
        <v>270</v>
      </c>
      <c r="B33" s="39">
        <v>2007</v>
      </c>
      <c r="C33" s="39"/>
      <c r="D33" s="40"/>
      <c r="E33" s="39" t="s">
        <v>112</v>
      </c>
      <c r="F33" s="40"/>
      <c r="G33" s="37">
        <v>16795</v>
      </c>
      <c r="H33" s="40"/>
    </row>
    <row r="34" spans="1:13">
      <c r="A34" s="74"/>
      <c r="B34" s="39"/>
      <c r="C34" s="39"/>
      <c r="D34" s="39"/>
      <c r="E34" s="40"/>
      <c r="F34" s="37"/>
      <c r="G34" s="37"/>
      <c r="H34" s="40"/>
    </row>
    <row r="35" spans="1:13">
      <c r="A35" s="74" t="s">
        <v>271</v>
      </c>
      <c r="B35" s="39">
        <v>2007</v>
      </c>
      <c r="C35" s="39"/>
      <c r="D35" s="40"/>
      <c r="E35" s="39" t="s">
        <v>112</v>
      </c>
      <c r="F35" s="40"/>
      <c r="G35" s="37">
        <v>16795</v>
      </c>
      <c r="H35" s="40"/>
    </row>
    <row r="36" spans="1:13">
      <c r="A36" s="78"/>
      <c r="B36" s="39"/>
      <c r="C36" s="39"/>
      <c r="D36" s="40"/>
      <c r="E36" s="40"/>
      <c r="F36" s="40"/>
      <c r="G36" s="37"/>
      <c r="H36" s="40"/>
    </row>
    <row r="37" spans="1:13">
      <c r="A37" s="79" t="s">
        <v>324</v>
      </c>
      <c r="B37" s="39">
        <v>1995</v>
      </c>
      <c r="C37" s="39"/>
      <c r="D37" s="40"/>
      <c r="E37" s="39" t="s">
        <v>112</v>
      </c>
      <c r="F37" s="40"/>
      <c r="G37" s="37">
        <v>17212</v>
      </c>
      <c r="H37" s="40"/>
    </row>
    <row r="38" spans="1:13">
      <c r="A38" s="78"/>
      <c r="B38" s="39"/>
      <c r="C38" s="39"/>
      <c r="D38" s="40"/>
      <c r="E38" s="40"/>
      <c r="F38" s="40"/>
      <c r="G38" s="37"/>
      <c r="H38" s="40"/>
    </row>
    <row r="39" spans="1:13">
      <c r="A39" s="79" t="s">
        <v>325</v>
      </c>
      <c r="B39" s="39">
        <v>2006</v>
      </c>
      <c r="C39" s="39"/>
      <c r="D39" s="40"/>
      <c r="E39" s="39" t="s">
        <v>112</v>
      </c>
      <c r="F39" s="40"/>
      <c r="G39" s="37">
        <v>25334</v>
      </c>
      <c r="H39" s="40"/>
    </row>
    <row r="40" spans="1:13">
      <c r="A40" s="74"/>
      <c r="B40" s="39"/>
      <c r="C40" s="39"/>
      <c r="D40" s="40"/>
      <c r="E40" s="39"/>
      <c r="F40" s="40"/>
      <c r="G40" s="37"/>
      <c r="H40" s="40"/>
    </row>
    <row r="41" spans="1:13">
      <c r="A41" s="79" t="s">
        <v>325</v>
      </c>
      <c r="B41" s="39">
        <v>2009</v>
      </c>
      <c r="C41" s="39"/>
      <c r="D41" s="40"/>
      <c r="E41" s="39" t="s">
        <v>112</v>
      </c>
      <c r="F41" s="40"/>
      <c r="G41" s="37">
        <v>5801</v>
      </c>
      <c r="H41" s="40"/>
    </row>
    <row r="42" spans="1:13">
      <c r="A42" s="74"/>
      <c r="B42" s="39"/>
      <c r="C42" s="39"/>
      <c r="D42" s="40"/>
      <c r="E42" s="39"/>
      <c r="F42" s="40"/>
      <c r="G42" s="37"/>
      <c r="H42" s="40"/>
    </row>
    <row r="43" spans="1:13">
      <c r="A43" s="79" t="s">
        <v>325</v>
      </c>
      <c r="B43" s="39">
        <v>2009</v>
      </c>
      <c r="C43" s="39"/>
      <c r="D43" s="40"/>
      <c r="E43" s="39" t="s">
        <v>112</v>
      </c>
      <c r="F43" s="40"/>
      <c r="G43" s="37">
        <v>15578</v>
      </c>
      <c r="H43" s="40"/>
    </row>
    <row r="44" spans="1:13">
      <c r="A44" s="74"/>
      <c r="B44" s="39"/>
      <c r="C44" s="39"/>
      <c r="D44" s="40"/>
      <c r="E44" s="39"/>
      <c r="F44" s="40"/>
      <c r="G44" s="37"/>
      <c r="H44" s="40"/>
    </row>
    <row r="45" spans="1:13">
      <c r="A45" s="74" t="s">
        <v>211</v>
      </c>
      <c r="B45" s="39"/>
      <c r="C45" s="39"/>
      <c r="D45" s="40"/>
      <c r="E45" s="39"/>
      <c r="F45" s="40"/>
      <c r="G45" s="44">
        <f>SUM(G25:G43)</f>
        <v>173899</v>
      </c>
      <c r="H45" s="40"/>
      <c r="M45" s="25"/>
    </row>
    <row r="46" spans="1:13">
      <c r="A46" s="74"/>
      <c r="B46" s="39"/>
      <c r="C46" s="39"/>
      <c r="D46" s="40"/>
      <c r="E46" s="39"/>
      <c r="F46" s="40"/>
      <c r="G46" s="37"/>
      <c r="H46" s="40"/>
    </row>
    <row r="47" spans="1:13" ht="15.75" thickBot="1">
      <c r="A47" s="74" t="s">
        <v>272</v>
      </c>
      <c r="B47" s="39"/>
      <c r="C47" s="39"/>
      <c r="D47" s="40"/>
      <c r="E47" s="39"/>
      <c r="F47" s="40"/>
      <c r="G47" s="23">
        <f>+G45+G22+G15</f>
        <v>224878</v>
      </c>
      <c r="H47" s="40"/>
    </row>
    <row r="48" spans="1:13" ht="15.75" thickTop="1">
      <c r="A48" s="74"/>
      <c r="B48" s="39"/>
      <c r="C48" s="39"/>
      <c r="D48" s="40"/>
      <c r="E48" s="39"/>
      <c r="F48" s="40"/>
      <c r="G48" s="37"/>
      <c r="H48" s="40"/>
    </row>
    <row r="49" spans="1:8">
      <c r="A49" s="74"/>
      <c r="B49" s="39"/>
      <c r="C49" s="39"/>
      <c r="D49" s="40"/>
      <c r="E49" s="39"/>
      <c r="F49" s="40"/>
      <c r="G49" s="37"/>
      <c r="H49" s="40"/>
    </row>
    <row r="50" spans="1:8" ht="15.75" customHeight="1">
      <c r="A50" s="80"/>
      <c r="B50" s="39"/>
      <c r="C50" s="39"/>
      <c r="D50" s="40"/>
      <c r="E50" s="39"/>
      <c r="F50" s="40"/>
      <c r="G50" s="37"/>
      <c r="H50" s="40"/>
    </row>
    <row r="51" spans="1:8">
      <c r="A51" s="74"/>
      <c r="B51" s="39"/>
      <c r="C51" s="39"/>
      <c r="D51" s="40"/>
      <c r="E51" s="39"/>
      <c r="F51" s="40"/>
      <c r="G51" s="37"/>
      <c r="H51" s="40"/>
    </row>
    <row r="52" spans="1:8">
      <c r="A52" s="74"/>
      <c r="B52" s="39"/>
      <c r="C52" s="39"/>
      <c r="D52" s="40"/>
      <c r="E52" s="40"/>
      <c r="F52" s="40"/>
      <c r="G52" s="34"/>
      <c r="H52" s="40"/>
    </row>
    <row r="53" spans="1:8">
      <c r="A53" s="74"/>
      <c r="B53" s="39"/>
      <c r="C53" s="39"/>
      <c r="D53" s="40"/>
      <c r="E53" s="40"/>
      <c r="F53" s="40"/>
      <c r="G53" s="34"/>
      <c r="H53" s="40"/>
    </row>
    <row r="54" spans="1:8">
      <c r="A54" s="74"/>
      <c r="B54" s="39"/>
      <c r="C54" s="39"/>
      <c r="D54" s="40"/>
      <c r="E54" s="40"/>
      <c r="F54" s="40"/>
      <c r="G54" s="34"/>
      <c r="H54" s="40"/>
    </row>
    <row r="55" spans="1:8">
      <c r="A55" s="81"/>
      <c r="B55" s="39"/>
      <c r="C55" s="39"/>
      <c r="D55" s="40"/>
      <c r="E55" s="40"/>
      <c r="F55" s="40"/>
      <c r="G55" s="34"/>
      <c r="H55" s="40"/>
    </row>
    <row r="56" spans="1:8">
      <c r="A56" s="74"/>
      <c r="B56" s="39"/>
      <c r="C56" s="39"/>
      <c r="D56" s="40"/>
      <c r="E56" s="39"/>
      <c r="F56" s="40"/>
      <c r="G56" s="34"/>
      <c r="H56" s="40"/>
    </row>
    <row r="57" spans="1:8">
      <c r="A57" s="74"/>
      <c r="B57" s="39"/>
      <c r="C57" s="39"/>
      <c r="D57" s="40"/>
      <c r="E57" s="39"/>
      <c r="F57" s="40"/>
      <c r="G57" s="34"/>
      <c r="H57" s="40"/>
    </row>
    <row r="58" spans="1:8">
      <c r="A58" s="74"/>
      <c r="B58" s="39"/>
      <c r="C58" s="39"/>
      <c r="D58" s="40"/>
      <c r="E58" s="39"/>
      <c r="F58" s="40"/>
      <c r="G58" s="34"/>
      <c r="H58" s="40"/>
    </row>
    <row r="59" spans="1:8">
      <c r="A59" s="74"/>
      <c r="B59" s="39"/>
      <c r="C59" s="39"/>
      <c r="D59" s="40"/>
      <c r="E59" s="39"/>
      <c r="F59" s="40"/>
      <c r="G59" s="37"/>
      <c r="H59" s="40"/>
    </row>
    <row r="60" spans="1:8">
      <c r="A60" s="74"/>
      <c r="B60" s="39"/>
      <c r="C60" s="39"/>
      <c r="D60" s="40"/>
      <c r="E60" s="40"/>
      <c r="F60" s="40"/>
      <c r="G60" s="37"/>
      <c r="H60" s="40"/>
    </row>
    <row r="61" spans="1:8">
      <c r="A61" s="75"/>
      <c r="B61" s="39"/>
      <c r="C61" s="39"/>
      <c r="D61" s="40"/>
      <c r="E61" s="40"/>
      <c r="F61" s="40"/>
      <c r="G61" s="37"/>
      <c r="H61" s="40"/>
    </row>
    <row r="62" spans="1:8">
      <c r="A62" s="75"/>
      <c r="B62" s="63"/>
      <c r="C62" s="64"/>
      <c r="D62" s="63"/>
      <c r="E62" s="62"/>
      <c r="F62" s="62"/>
      <c r="G62" s="65"/>
      <c r="H62" s="40"/>
    </row>
    <row r="63" spans="1:8">
      <c r="A63" s="75"/>
      <c r="B63" s="63"/>
      <c r="C63" s="64"/>
      <c r="D63" s="63"/>
      <c r="E63" s="62"/>
      <c r="F63" s="62"/>
      <c r="G63" s="67"/>
      <c r="H63" s="40"/>
    </row>
    <row r="64" spans="1:8">
      <c r="A64" s="75"/>
      <c r="B64" s="63"/>
      <c r="C64" s="64"/>
      <c r="D64" s="63"/>
      <c r="E64" s="62"/>
      <c r="F64" s="62"/>
      <c r="G64" s="67"/>
      <c r="H64" s="40"/>
    </row>
    <row r="65" spans="1:8">
      <c r="A65" s="75"/>
      <c r="B65" s="63"/>
      <c r="C65" s="64"/>
      <c r="D65" s="63"/>
      <c r="E65" s="62"/>
      <c r="F65" s="62"/>
      <c r="G65" s="67"/>
      <c r="H65" s="40"/>
    </row>
    <row r="66" spans="1:8">
      <c r="A66" s="75"/>
      <c r="B66" s="63"/>
      <c r="C66" s="64"/>
      <c r="D66" s="63"/>
      <c r="E66" s="62"/>
      <c r="F66" s="62"/>
      <c r="G66" s="67"/>
      <c r="H66" s="40"/>
    </row>
    <row r="67" spans="1:8">
      <c r="A67" s="75"/>
      <c r="B67" s="63"/>
      <c r="C67" s="64"/>
      <c r="D67" s="63"/>
      <c r="E67" s="62"/>
      <c r="F67" s="62"/>
      <c r="G67" s="67"/>
      <c r="H67" s="40"/>
    </row>
    <row r="68" spans="1:8">
      <c r="A68" s="75"/>
      <c r="B68" s="63"/>
      <c r="C68" s="64"/>
      <c r="D68" s="63"/>
      <c r="E68" s="62"/>
      <c r="F68" s="62"/>
      <c r="G68" s="67"/>
      <c r="H68" s="40"/>
    </row>
    <row r="69" spans="1:8">
      <c r="A69" s="75"/>
      <c r="B69" s="63"/>
      <c r="C69" s="64"/>
      <c r="D69" s="63"/>
      <c r="E69" s="62"/>
      <c r="F69" s="62"/>
      <c r="G69" s="67"/>
      <c r="H69" s="40"/>
    </row>
    <row r="70" spans="1:8">
      <c r="A70" s="75"/>
      <c r="B70" s="63"/>
      <c r="C70" s="64"/>
      <c r="D70" s="63"/>
      <c r="E70" s="62"/>
      <c r="F70" s="62"/>
      <c r="G70" s="67"/>
      <c r="H70" s="40"/>
    </row>
    <row r="71" spans="1:8">
      <c r="A71" s="75"/>
      <c r="B71" s="63"/>
      <c r="C71" s="64"/>
      <c r="D71" s="63"/>
      <c r="E71" s="62"/>
      <c r="F71" s="62"/>
      <c r="G71" s="67"/>
      <c r="H71" s="40"/>
    </row>
    <row r="72" spans="1:8">
      <c r="A72" s="75"/>
      <c r="B72" s="63"/>
      <c r="C72" s="64"/>
      <c r="D72" s="63"/>
      <c r="E72" s="62"/>
      <c r="F72" s="62"/>
      <c r="G72" s="67"/>
      <c r="H72" s="40"/>
    </row>
    <row r="73" spans="1:8">
      <c r="A73" s="75"/>
      <c r="B73" s="63"/>
      <c r="C73" s="64"/>
      <c r="D73" s="63"/>
      <c r="E73" s="62"/>
      <c r="F73" s="62"/>
      <c r="G73" s="67"/>
      <c r="H73" s="40"/>
    </row>
    <row r="74" spans="1:8">
      <c r="A74" s="75"/>
      <c r="B74" s="63"/>
      <c r="C74" s="64"/>
      <c r="D74" s="63"/>
      <c r="E74" s="62"/>
      <c r="F74" s="62"/>
      <c r="G74" s="67"/>
      <c r="H74" s="40"/>
    </row>
    <row r="75" spans="1:8">
      <c r="A75" s="75"/>
      <c r="B75" s="63"/>
      <c r="C75" s="64"/>
      <c r="D75" s="63"/>
      <c r="E75" s="62"/>
      <c r="F75" s="62"/>
      <c r="G75" s="67"/>
      <c r="H75" s="40"/>
    </row>
    <row r="76" spans="1:8">
      <c r="A76" s="75"/>
      <c r="B76" s="63"/>
      <c r="C76" s="64"/>
      <c r="D76" s="63"/>
      <c r="E76" s="62"/>
      <c r="F76" s="62"/>
      <c r="G76" s="67"/>
      <c r="H76" s="40"/>
    </row>
    <row r="77" spans="1:8">
      <c r="A77" s="75"/>
      <c r="B77" s="63"/>
      <c r="C77" s="64"/>
      <c r="D77" s="63"/>
      <c r="E77" s="62"/>
      <c r="F77" s="62"/>
      <c r="G77" s="67"/>
      <c r="H77" s="40"/>
    </row>
    <row r="78" spans="1:8">
      <c r="A78" s="75"/>
      <c r="B78" s="63"/>
      <c r="C78" s="64"/>
      <c r="D78" s="63"/>
      <c r="E78" s="62"/>
      <c r="F78" s="62"/>
      <c r="G78" s="67"/>
      <c r="H78" s="40"/>
    </row>
    <row r="79" spans="1:8">
      <c r="A79" s="75"/>
      <c r="B79" s="63"/>
      <c r="C79" s="64"/>
      <c r="D79" s="63"/>
      <c r="E79" s="62"/>
      <c r="F79" s="62"/>
      <c r="G79" s="67"/>
      <c r="H79" s="40"/>
    </row>
    <row r="80" spans="1:8">
      <c r="A80" s="75"/>
      <c r="B80" s="63"/>
      <c r="C80" s="64"/>
      <c r="D80" s="63"/>
      <c r="E80" s="62"/>
      <c r="F80" s="62"/>
      <c r="G80" s="67"/>
      <c r="H80" s="40"/>
    </row>
    <row r="81" spans="1:8">
      <c r="A81" s="75"/>
      <c r="B81" s="63"/>
      <c r="C81" s="64"/>
      <c r="D81" s="63"/>
      <c r="E81" s="62"/>
      <c r="F81" s="62"/>
      <c r="G81" s="67"/>
      <c r="H81" s="40"/>
    </row>
    <row r="82" spans="1:8">
      <c r="A82" s="75"/>
      <c r="B82" s="63"/>
      <c r="C82" s="64"/>
      <c r="D82" s="63"/>
      <c r="E82" s="62"/>
      <c r="F82" s="62"/>
      <c r="G82" s="67"/>
      <c r="H82" s="40"/>
    </row>
    <row r="83" spans="1:8">
      <c r="A83" s="82"/>
      <c r="B83" s="63"/>
      <c r="C83" s="64"/>
      <c r="D83" s="63"/>
      <c r="E83" s="69"/>
      <c r="F83" s="62"/>
      <c r="G83" s="67"/>
      <c r="H83" s="40"/>
    </row>
    <row r="84" spans="1:8">
      <c r="A84" s="75"/>
      <c r="B84" s="63"/>
      <c r="C84" s="64"/>
      <c r="D84" s="63"/>
      <c r="E84" s="62"/>
      <c r="F84" s="62"/>
      <c r="G84" s="67"/>
      <c r="H84" s="40"/>
    </row>
    <row r="85" spans="1:8">
      <c r="A85" s="75"/>
      <c r="B85" s="63"/>
      <c r="C85" s="64"/>
      <c r="D85" s="63"/>
      <c r="E85" s="62"/>
      <c r="F85" s="62"/>
      <c r="G85" s="67"/>
      <c r="H85" s="40"/>
    </row>
    <row r="86" spans="1:8">
      <c r="A86" s="75"/>
      <c r="B86" s="63"/>
      <c r="C86" s="64"/>
      <c r="D86" s="63"/>
      <c r="E86" s="62"/>
      <c r="F86" s="62"/>
      <c r="G86" s="67"/>
      <c r="H86" s="40"/>
    </row>
    <row r="87" spans="1:8">
      <c r="A87" s="75"/>
      <c r="B87" s="63"/>
      <c r="C87" s="64"/>
      <c r="D87" s="63"/>
      <c r="E87" s="62"/>
      <c r="F87" s="62"/>
      <c r="G87" s="67"/>
      <c r="H87" s="40"/>
    </row>
    <row r="88" spans="1:8">
      <c r="A88" s="75"/>
      <c r="B88" s="63"/>
      <c r="C88" s="64"/>
      <c r="D88" s="63"/>
      <c r="E88" s="62"/>
      <c r="F88" s="62"/>
      <c r="G88" s="67"/>
      <c r="H88" s="40"/>
    </row>
    <row r="89" spans="1:8">
      <c r="A89" s="75"/>
      <c r="B89" s="63"/>
      <c r="C89" s="64"/>
      <c r="D89" s="63"/>
      <c r="E89" s="62"/>
      <c r="F89" s="62"/>
      <c r="G89" s="67"/>
      <c r="H89" s="40"/>
    </row>
    <row r="90" spans="1:8">
      <c r="A90" s="75"/>
      <c r="B90" s="63"/>
      <c r="C90" s="64"/>
      <c r="D90" s="63"/>
      <c r="E90" s="62"/>
      <c r="F90" s="62"/>
      <c r="G90" s="67"/>
      <c r="H90" s="40"/>
    </row>
    <row r="91" spans="1:8">
      <c r="A91" s="75"/>
      <c r="B91" s="63"/>
      <c r="C91" s="64"/>
      <c r="D91" s="63"/>
      <c r="E91" s="62"/>
      <c r="F91" s="62"/>
      <c r="G91" s="67"/>
      <c r="H91" s="40"/>
    </row>
    <row r="92" spans="1:8">
      <c r="A92" s="75"/>
      <c r="B92" s="63"/>
      <c r="C92" s="64"/>
      <c r="D92" s="63"/>
      <c r="E92" s="62"/>
      <c r="F92" s="62"/>
      <c r="G92" s="67"/>
      <c r="H92" s="40"/>
    </row>
    <row r="93" spans="1:8">
      <c r="A93" s="75"/>
      <c r="B93" s="63"/>
      <c r="C93" s="64"/>
      <c r="D93" s="63"/>
      <c r="E93" s="62"/>
      <c r="F93" s="62"/>
      <c r="G93" s="67"/>
      <c r="H93" s="40"/>
    </row>
    <row r="94" spans="1:8">
      <c r="A94" s="74"/>
      <c r="B94" s="39"/>
      <c r="C94" s="39"/>
      <c r="D94" s="40"/>
      <c r="E94" s="40"/>
      <c r="F94" s="40"/>
      <c r="G94" s="70"/>
      <c r="H94" s="40"/>
    </row>
    <row r="95" spans="1:8">
      <c r="A95" s="74"/>
      <c r="B95" s="39"/>
      <c r="C95" s="39"/>
      <c r="D95" s="40"/>
      <c r="E95" s="40"/>
      <c r="F95" s="40"/>
      <c r="G95" s="37"/>
      <c r="H95" s="40"/>
    </row>
    <row r="96" spans="1:8">
      <c r="A96" s="74"/>
      <c r="B96" s="39"/>
      <c r="C96" s="39"/>
      <c r="D96" s="40"/>
      <c r="E96" s="40"/>
      <c r="F96" s="40"/>
      <c r="G96" s="37"/>
      <c r="H96" s="40"/>
    </row>
    <row r="97" spans="1:8">
      <c r="A97" s="80"/>
      <c r="B97" s="39"/>
      <c r="C97" s="39"/>
      <c r="D97" s="40"/>
      <c r="E97" s="40"/>
      <c r="F97" s="40"/>
      <c r="G97" s="37"/>
      <c r="H97" s="40"/>
    </row>
    <row r="98" spans="1:8">
      <c r="A98" s="74"/>
      <c r="B98" s="39"/>
      <c r="C98" s="39"/>
      <c r="D98" s="40"/>
      <c r="E98" s="40"/>
      <c r="F98" s="40"/>
      <c r="G98" s="37"/>
      <c r="H98" s="40"/>
    </row>
    <row r="99" spans="1:8">
      <c r="A99" s="74"/>
      <c r="B99" s="39"/>
      <c r="C99" s="39"/>
      <c r="D99" s="40"/>
      <c r="E99" s="40"/>
      <c r="F99" s="40"/>
      <c r="G99" s="37"/>
      <c r="H99" s="40"/>
    </row>
    <row r="100" spans="1:8">
      <c r="A100" s="74"/>
      <c r="B100" s="39"/>
      <c r="C100" s="39"/>
      <c r="D100" s="40"/>
      <c r="E100" s="40"/>
      <c r="F100" s="40"/>
      <c r="G100" s="37"/>
      <c r="H100" s="40"/>
    </row>
    <row r="101" spans="1:8">
      <c r="A101" s="74"/>
      <c r="B101" s="39"/>
      <c r="C101" s="39"/>
      <c r="D101" s="40"/>
      <c r="E101" s="40"/>
      <c r="F101" s="40"/>
      <c r="G101" s="37"/>
      <c r="H101" s="40"/>
    </row>
    <row r="102" spans="1:8">
      <c r="A102" s="74"/>
      <c r="B102" s="39"/>
      <c r="C102" s="39"/>
      <c r="D102" s="40"/>
      <c r="E102" s="40"/>
      <c r="F102" s="40"/>
      <c r="G102" s="37"/>
      <c r="H102" s="40"/>
    </row>
    <row r="103" spans="1:8">
      <c r="A103" s="80"/>
      <c r="B103" s="39"/>
      <c r="C103" s="39"/>
      <c r="D103" s="40"/>
      <c r="E103" s="40"/>
      <c r="F103" s="40"/>
      <c r="G103" s="37"/>
      <c r="H103" s="40"/>
    </row>
    <row r="104" spans="1:8">
      <c r="A104" s="74"/>
      <c r="B104" s="39"/>
      <c r="C104" s="39"/>
      <c r="D104" s="40"/>
      <c r="E104" s="40"/>
      <c r="F104" s="40"/>
      <c r="G104" s="37"/>
      <c r="H104" s="40"/>
    </row>
    <row r="105" spans="1:8">
      <c r="A105" s="74"/>
      <c r="B105" s="39"/>
      <c r="C105" s="39"/>
      <c r="D105" s="40"/>
      <c r="E105" s="40"/>
      <c r="F105" s="40"/>
      <c r="G105" s="37"/>
      <c r="H105" s="40"/>
    </row>
    <row r="106" spans="1:8">
      <c r="A106" s="74"/>
      <c r="B106" s="39"/>
      <c r="C106" s="39"/>
      <c r="D106" s="40"/>
      <c r="E106" s="40"/>
      <c r="F106" s="40"/>
      <c r="G106" s="37"/>
      <c r="H106" s="40"/>
    </row>
    <row r="107" spans="1:8">
      <c r="A107" s="74"/>
      <c r="B107" s="39"/>
      <c r="C107" s="39"/>
      <c r="D107" s="40"/>
      <c r="E107" s="40"/>
      <c r="F107" s="40"/>
      <c r="G107" s="37"/>
      <c r="H107" s="40"/>
    </row>
    <row r="108" spans="1:8">
      <c r="A108" s="74"/>
      <c r="B108" s="39"/>
      <c r="C108" s="39"/>
      <c r="D108" s="40"/>
      <c r="E108" s="40"/>
      <c r="F108" s="40"/>
      <c r="G108" s="37"/>
      <c r="H108" s="40"/>
    </row>
    <row r="109" spans="1:8">
      <c r="A109" s="74"/>
      <c r="B109" s="39"/>
      <c r="C109" s="39"/>
      <c r="D109" s="40"/>
      <c r="E109" s="40"/>
      <c r="F109" s="40"/>
      <c r="G109" s="37"/>
      <c r="H109" s="40"/>
    </row>
    <row r="110" spans="1:8">
      <c r="A110" s="74"/>
      <c r="B110" s="39"/>
      <c r="C110" s="39"/>
      <c r="D110" s="40"/>
      <c r="E110" s="40"/>
      <c r="F110" s="40"/>
      <c r="G110" s="37"/>
      <c r="H110" s="40"/>
    </row>
    <row r="111" spans="1:8">
      <c r="A111" s="74"/>
      <c r="B111" s="39"/>
      <c r="C111" s="39"/>
      <c r="D111" s="40"/>
      <c r="E111" s="40"/>
      <c r="F111" s="40"/>
      <c r="G111" s="37"/>
      <c r="H111" s="40"/>
    </row>
    <row r="112" spans="1:8">
      <c r="A112" s="74"/>
      <c r="B112" s="39"/>
      <c r="C112" s="39"/>
      <c r="D112" s="40"/>
      <c r="E112" s="40"/>
      <c r="F112" s="40"/>
      <c r="G112" s="37"/>
      <c r="H112" s="40"/>
    </row>
    <row r="113" spans="1:8">
      <c r="A113" s="74"/>
      <c r="B113" s="39"/>
      <c r="C113" s="39"/>
      <c r="D113" s="40"/>
      <c r="E113" s="40"/>
      <c r="F113" s="40"/>
      <c r="G113" s="37"/>
      <c r="H113" s="40"/>
    </row>
    <row r="114" spans="1:8">
      <c r="A114" s="74"/>
      <c r="B114" s="39"/>
      <c r="C114" s="39"/>
      <c r="D114" s="40"/>
      <c r="E114" s="40"/>
      <c r="F114" s="40"/>
      <c r="G114" s="37"/>
      <c r="H114" s="40"/>
    </row>
    <row r="115" spans="1:8">
      <c r="A115" s="74"/>
      <c r="B115" s="39"/>
      <c r="C115" s="39"/>
      <c r="D115" s="40"/>
      <c r="E115" s="40"/>
      <c r="F115" s="40"/>
      <c r="G115" s="37"/>
      <c r="H115" s="40"/>
    </row>
    <row r="116" spans="1:8">
      <c r="A116" s="74"/>
      <c r="B116" s="39"/>
      <c r="C116" s="39"/>
      <c r="D116" s="40"/>
      <c r="E116" s="40"/>
      <c r="F116" s="40"/>
      <c r="G116" s="37"/>
      <c r="H116" s="40"/>
    </row>
    <row r="117" spans="1:8">
      <c r="A117" s="74"/>
      <c r="B117" s="39"/>
      <c r="C117" s="39"/>
      <c r="D117" s="40"/>
      <c r="E117" s="40"/>
      <c r="F117" s="40"/>
      <c r="G117" s="37"/>
      <c r="H117" s="40"/>
    </row>
    <row r="118" spans="1:8">
      <c r="A118" s="74"/>
      <c r="B118" s="39"/>
      <c r="C118" s="39"/>
      <c r="D118" s="40"/>
      <c r="E118" s="40"/>
      <c r="F118" s="40"/>
      <c r="G118" s="37"/>
      <c r="H118" s="40"/>
    </row>
    <row r="119" spans="1:8">
      <c r="A119" s="74"/>
      <c r="B119" s="39"/>
      <c r="C119" s="39"/>
      <c r="D119" s="40"/>
      <c r="E119" s="40"/>
      <c r="F119" s="40"/>
      <c r="G119" s="37"/>
      <c r="H119" s="40"/>
    </row>
    <row r="120" spans="1:8">
      <c r="A120" s="74"/>
      <c r="B120" s="39"/>
      <c r="C120" s="39"/>
      <c r="D120" s="40"/>
      <c r="E120" s="40"/>
      <c r="F120" s="40"/>
      <c r="G120" s="37"/>
      <c r="H120" s="40"/>
    </row>
    <row r="121" spans="1:8">
      <c r="A121" s="74"/>
      <c r="B121" s="39"/>
      <c r="C121" s="39"/>
      <c r="D121" s="40"/>
      <c r="E121" s="40"/>
      <c r="F121" s="40"/>
      <c r="G121" s="37"/>
      <c r="H121" s="40"/>
    </row>
    <row r="122" spans="1:8">
      <c r="A122" s="74"/>
      <c r="B122" s="39"/>
      <c r="C122" s="39"/>
      <c r="D122" s="40"/>
      <c r="E122" s="40"/>
      <c r="F122" s="40"/>
      <c r="G122" s="37"/>
      <c r="H122" s="40"/>
    </row>
    <row r="123" spans="1:8">
      <c r="A123" s="74"/>
      <c r="B123" s="39"/>
      <c r="C123" s="39"/>
      <c r="D123" s="40"/>
      <c r="E123" s="40"/>
      <c r="F123" s="40"/>
      <c r="G123" s="37"/>
      <c r="H123" s="40"/>
    </row>
    <row r="124" spans="1:8">
      <c r="A124" s="74"/>
      <c r="B124" s="39"/>
      <c r="C124" s="39"/>
      <c r="D124" s="40"/>
      <c r="E124" s="40"/>
      <c r="F124" s="40"/>
      <c r="G124" s="37"/>
      <c r="H124" s="40"/>
    </row>
    <row r="125" spans="1:8">
      <c r="A125" s="74"/>
      <c r="B125" s="39"/>
      <c r="C125" s="39"/>
      <c r="D125" s="40"/>
      <c r="E125" s="40"/>
      <c r="F125" s="40"/>
      <c r="G125" s="37"/>
      <c r="H125" s="40"/>
    </row>
    <row r="126" spans="1:8">
      <c r="A126" s="74"/>
      <c r="B126" s="39"/>
      <c r="C126" s="39"/>
      <c r="D126" s="40"/>
      <c r="E126" s="40"/>
      <c r="F126" s="40"/>
      <c r="G126" s="37"/>
      <c r="H126" s="40"/>
    </row>
    <row r="127" spans="1:8">
      <c r="A127" s="74"/>
      <c r="B127" s="39"/>
      <c r="C127" s="39"/>
      <c r="D127" s="40"/>
      <c r="E127" s="40"/>
      <c r="F127" s="40"/>
      <c r="G127" s="37"/>
      <c r="H127" s="40"/>
    </row>
    <row r="128" spans="1:8">
      <c r="A128" s="74"/>
      <c r="B128" s="39"/>
      <c r="C128" s="39"/>
      <c r="D128" s="40"/>
      <c r="E128" s="40"/>
      <c r="F128" s="40"/>
      <c r="G128" s="37"/>
      <c r="H128" s="40"/>
    </row>
    <row r="129" spans="1:8">
      <c r="A129" s="74"/>
      <c r="B129" s="39"/>
      <c r="C129" s="39"/>
      <c r="D129" s="40"/>
      <c r="E129" s="40"/>
      <c r="F129" s="40"/>
      <c r="G129" s="37"/>
      <c r="H129" s="40"/>
    </row>
    <row r="130" spans="1:8">
      <c r="A130" s="74"/>
      <c r="B130" s="39"/>
      <c r="C130" s="39"/>
      <c r="D130" s="40"/>
      <c r="E130" s="40"/>
      <c r="F130" s="40"/>
      <c r="G130" s="37"/>
      <c r="H130" s="40"/>
    </row>
    <row r="131" spans="1:8">
      <c r="A131" s="74"/>
      <c r="B131" s="39"/>
      <c r="C131" s="39"/>
      <c r="D131" s="40"/>
      <c r="E131" s="40"/>
      <c r="F131" s="40"/>
      <c r="G131" s="37"/>
      <c r="H131" s="40"/>
    </row>
    <row r="132" spans="1:8">
      <c r="A132" s="74"/>
      <c r="B132" s="39"/>
      <c r="C132" s="39"/>
      <c r="D132" s="40"/>
      <c r="E132" s="40"/>
      <c r="F132" s="40"/>
      <c r="G132" s="37"/>
      <c r="H132" s="40"/>
    </row>
    <row r="133" spans="1:8">
      <c r="A133" s="74"/>
      <c r="B133" s="39"/>
      <c r="C133" s="39"/>
      <c r="D133" s="40"/>
      <c r="E133" s="40"/>
      <c r="F133" s="40"/>
      <c r="G133" s="37"/>
      <c r="H133" s="40"/>
    </row>
    <row r="134" spans="1:8">
      <c r="A134" s="74"/>
      <c r="B134" s="39"/>
      <c r="C134" s="39"/>
      <c r="D134" s="40"/>
      <c r="E134" s="40"/>
      <c r="F134" s="40"/>
      <c r="G134" s="37"/>
      <c r="H134" s="40"/>
    </row>
    <row r="135" spans="1:8">
      <c r="A135" s="74"/>
      <c r="B135" s="39"/>
      <c r="C135" s="39"/>
      <c r="D135" s="40"/>
      <c r="E135" s="40"/>
      <c r="F135" s="40"/>
      <c r="G135" s="37"/>
      <c r="H135" s="40"/>
    </row>
    <row r="136" spans="1:8">
      <c r="A136" s="74"/>
      <c r="B136" s="39"/>
      <c r="C136" s="39"/>
      <c r="D136" s="40"/>
      <c r="E136" s="40"/>
      <c r="F136" s="40"/>
      <c r="G136" s="37"/>
      <c r="H136" s="40"/>
    </row>
    <row r="137" spans="1:8">
      <c r="A137" s="74"/>
      <c r="B137" s="39"/>
      <c r="C137" s="39"/>
      <c r="D137" s="40"/>
      <c r="E137" s="40"/>
      <c r="F137" s="40"/>
      <c r="G137" s="37"/>
      <c r="H137" s="40"/>
    </row>
    <row r="138" spans="1:8">
      <c r="A138" s="74"/>
      <c r="B138" s="39"/>
      <c r="C138" s="39"/>
      <c r="D138" s="40"/>
      <c r="E138" s="40"/>
      <c r="F138" s="40"/>
      <c r="G138" s="37"/>
      <c r="H138" s="40"/>
    </row>
    <row r="139" spans="1:8">
      <c r="A139" s="74"/>
      <c r="B139" s="39"/>
      <c r="C139" s="39"/>
      <c r="D139" s="40"/>
      <c r="E139" s="40"/>
      <c r="F139" s="40"/>
      <c r="G139" s="37"/>
      <c r="H139" s="40"/>
    </row>
    <row r="140" spans="1:8">
      <c r="A140" s="74"/>
      <c r="B140" s="39"/>
      <c r="C140" s="39"/>
      <c r="D140" s="40"/>
      <c r="E140" s="40"/>
      <c r="F140" s="40"/>
      <c r="G140" s="37"/>
      <c r="H140" s="40"/>
    </row>
    <row r="141" spans="1:8">
      <c r="A141" s="74"/>
      <c r="B141" s="39"/>
      <c r="C141" s="39"/>
      <c r="D141" s="40"/>
      <c r="E141" s="40"/>
      <c r="F141" s="40"/>
      <c r="G141" s="37"/>
      <c r="H141" s="40"/>
    </row>
    <row r="142" spans="1:8">
      <c r="A142" s="74"/>
      <c r="B142" s="39"/>
      <c r="C142" s="39"/>
      <c r="D142" s="40"/>
      <c r="E142" s="40"/>
      <c r="F142" s="40"/>
      <c r="G142" s="37"/>
      <c r="H142" s="40"/>
    </row>
    <row r="143" spans="1:8">
      <c r="A143" s="74"/>
      <c r="B143" s="39"/>
      <c r="C143" s="39"/>
      <c r="D143" s="40"/>
      <c r="E143" s="40"/>
      <c r="F143" s="40"/>
      <c r="G143" s="37"/>
      <c r="H143" s="40"/>
    </row>
    <row r="144" spans="1:8">
      <c r="A144" s="74"/>
      <c r="B144" s="39"/>
      <c r="C144" s="39"/>
      <c r="D144" s="40"/>
      <c r="E144" s="40"/>
      <c r="F144" s="40"/>
      <c r="G144" s="37"/>
      <c r="H144" s="40"/>
    </row>
    <row r="145" spans="1:8">
      <c r="A145" s="74"/>
      <c r="B145" s="39"/>
      <c r="C145" s="39"/>
      <c r="D145" s="40"/>
      <c r="E145" s="40"/>
      <c r="F145" s="40"/>
      <c r="G145" s="37"/>
      <c r="H145" s="40"/>
    </row>
    <row r="146" spans="1:8">
      <c r="A146" s="74"/>
      <c r="B146" s="39"/>
      <c r="C146" s="39"/>
      <c r="D146" s="40"/>
      <c r="E146" s="40"/>
      <c r="F146" s="40"/>
      <c r="G146" s="37"/>
      <c r="H146" s="40"/>
    </row>
    <row r="147" spans="1:8">
      <c r="A147" s="74"/>
      <c r="B147" s="39"/>
      <c r="C147" s="39"/>
      <c r="D147" s="40"/>
      <c r="E147" s="40"/>
      <c r="F147" s="40"/>
      <c r="G147" s="37"/>
      <c r="H147" s="40"/>
    </row>
    <row r="148" spans="1:8">
      <c r="A148" s="74"/>
      <c r="B148" s="39"/>
      <c r="C148" s="39"/>
      <c r="D148" s="40"/>
      <c r="E148" s="40"/>
      <c r="F148" s="40"/>
      <c r="G148" s="37"/>
      <c r="H148" s="40"/>
    </row>
    <row r="149" spans="1:8">
      <c r="A149" s="74"/>
      <c r="B149" s="39"/>
      <c r="C149" s="39"/>
      <c r="D149" s="40"/>
      <c r="E149" s="40"/>
      <c r="F149" s="40"/>
      <c r="G149" s="37"/>
      <c r="H149" s="40"/>
    </row>
    <row r="150" spans="1:8">
      <c r="A150" s="74"/>
      <c r="B150" s="39"/>
      <c r="C150" s="39"/>
      <c r="D150" s="40"/>
      <c r="E150" s="40"/>
      <c r="F150" s="40"/>
      <c r="G150" s="37"/>
      <c r="H150" s="40"/>
    </row>
    <row r="151" spans="1:8">
      <c r="A151" s="74"/>
      <c r="B151" s="39"/>
      <c r="C151" s="39"/>
      <c r="D151" s="40"/>
      <c r="E151" s="40"/>
      <c r="F151" s="40"/>
      <c r="G151" s="37"/>
      <c r="H151" s="40"/>
    </row>
    <row r="152" spans="1:8">
      <c r="A152" s="74"/>
      <c r="B152" s="39"/>
      <c r="C152" s="39"/>
      <c r="D152" s="40"/>
      <c r="E152" s="40"/>
      <c r="F152" s="40"/>
      <c r="G152" s="37"/>
      <c r="H152" s="40"/>
    </row>
    <row r="153" spans="1:8">
      <c r="A153" s="74"/>
      <c r="B153" s="39"/>
      <c r="C153" s="39"/>
      <c r="D153" s="40"/>
      <c r="E153" s="40"/>
      <c r="F153" s="40"/>
      <c r="G153" s="37"/>
      <c r="H153" s="40"/>
    </row>
    <row r="154" spans="1:8">
      <c r="A154" s="74"/>
      <c r="B154" s="39"/>
      <c r="C154" s="39"/>
      <c r="D154" s="40"/>
      <c r="E154" s="40"/>
      <c r="F154" s="40"/>
      <c r="G154" s="37"/>
      <c r="H154" s="40"/>
    </row>
    <row r="155" spans="1:8">
      <c r="A155" s="74"/>
      <c r="B155" s="39"/>
      <c r="C155" s="39"/>
      <c r="D155" s="40"/>
      <c r="E155" s="40"/>
      <c r="F155" s="40"/>
      <c r="G155" s="37"/>
      <c r="H155" s="40"/>
    </row>
    <row r="156" spans="1:8">
      <c r="A156" s="74"/>
      <c r="B156" s="39"/>
      <c r="C156" s="39"/>
      <c r="D156" s="40"/>
      <c r="E156" s="40"/>
      <c r="F156" s="40"/>
      <c r="G156" s="37"/>
      <c r="H156" s="40"/>
    </row>
    <row r="157" spans="1:8">
      <c r="A157" s="74"/>
      <c r="B157" s="39"/>
      <c r="C157" s="39"/>
      <c r="D157" s="40"/>
      <c r="E157" s="40"/>
      <c r="F157" s="40"/>
      <c r="G157" s="37"/>
      <c r="H157" s="40"/>
    </row>
    <row r="158" spans="1:8">
      <c r="A158" s="74"/>
      <c r="B158" s="39"/>
      <c r="C158" s="39"/>
      <c r="D158" s="40"/>
      <c r="E158" s="40"/>
      <c r="F158" s="40"/>
      <c r="G158" s="37"/>
      <c r="H158" s="40"/>
    </row>
    <row r="159" spans="1:8">
      <c r="A159" s="74"/>
      <c r="B159" s="39"/>
      <c r="C159" s="39"/>
      <c r="D159" s="40"/>
      <c r="E159" s="40"/>
      <c r="F159" s="40"/>
      <c r="G159" s="37"/>
      <c r="H159" s="40"/>
    </row>
    <row r="160" spans="1:8">
      <c r="A160" s="74"/>
      <c r="B160" s="39"/>
      <c r="C160" s="39"/>
      <c r="D160" s="40"/>
      <c r="E160" s="40"/>
      <c r="F160" s="40"/>
      <c r="G160" s="37"/>
      <c r="H160" s="40"/>
    </row>
    <row r="161" spans="1:8">
      <c r="A161" s="74"/>
      <c r="B161" s="39"/>
      <c r="C161" s="39"/>
      <c r="D161" s="40"/>
      <c r="E161" s="40"/>
      <c r="F161" s="40"/>
      <c r="G161" s="37"/>
      <c r="H161" s="40"/>
    </row>
    <row r="162" spans="1:8">
      <c r="A162" s="74"/>
      <c r="B162" s="39"/>
      <c r="C162" s="39"/>
      <c r="D162" s="40"/>
      <c r="E162" s="40"/>
      <c r="F162" s="40"/>
      <c r="G162" s="37"/>
      <c r="H162" s="40"/>
    </row>
    <row r="163" spans="1:8">
      <c r="A163" s="74"/>
      <c r="B163" s="39"/>
      <c r="C163" s="39"/>
      <c r="D163" s="40"/>
      <c r="E163" s="40"/>
      <c r="F163" s="40"/>
      <c r="G163" s="37"/>
      <c r="H163" s="40"/>
    </row>
    <row r="164" spans="1:8">
      <c r="A164" s="74"/>
      <c r="B164" s="39"/>
      <c r="C164" s="39"/>
      <c r="D164" s="40"/>
      <c r="E164" s="40"/>
      <c r="F164" s="40"/>
      <c r="G164" s="37"/>
      <c r="H164" s="40"/>
    </row>
    <row r="165" spans="1:8">
      <c r="A165" s="74"/>
      <c r="B165" s="39"/>
      <c r="C165" s="39"/>
      <c r="D165" s="40"/>
      <c r="E165" s="40"/>
      <c r="F165" s="40"/>
      <c r="G165" s="37"/>
      <c r="H165" s="40"/>
    </row>
    <row r="166" spans="1:8">
      <c r="A166" s="74"/>
      <c r="B166" s="39"/>
      <c r="C166" s="39"/>
      <c r="D166" s="40"/>
      <c r="E166" s="40"/>
      <c r="F166" s="40"/>
      <c r="G166" s="37"/>
      <c r="H166" s="40"/>
    </row>
    <row r="167" spans="1:8">
      <c r="A167" s="74"/>
      <c r="B167" s="39"/>
      <c r="C167" s="39"/>
      <c r="D167" s="40"/>
      <c r="E167" s="40"/>
      <c r="F167" s="40"/>
      <c r="G167" s="37"/>
      <c r="H167" s="40"/>
    </row>
    <row r="168" spans="1:8">
      <c r="A168" s="74"/>
      <c r="B168" s="39"/>
      <c r="C168" s="39"/>
      <c r="D168" s="40"/>
      <c r="E168" s="40"/>
      <c r="F168" s="40"/>
      <c r="G168" s="37"/>
      <c r="H168" s="40"/>
    </row>
    <row r="169" spans="1:8">
      <c r="A169" s="74"/>
      <c r="B169" s="39"/>
      <c r="C169" s="39"/>
      <c r="D169" s="40"/>
      <c r="E169" s="40"/>
      <c r="F169" s="40"/>
      <c r="G169" s="37"/>
      <c r="H169" s="40"/>
    </row>
    <row r="170" spans="1:8">
      <c r="A170" s="74"/>
      <c r="B170" s="39"/>
      <c r="C170" s="39"/>
      <c r="D170" s="40"/>
      <c r="E170" s="40"/>
      <c r="F170" s="40"/>
      <c r="G170" s="37"/>
      <c r="H170" s="40"/>
    </row>
    <row r="171" spans="1:8">
      <c r="A171" s="74"/>
      <c r="B171" s="39"/>
      <c r="C171" s="39"/>
      <c r="D171" s="40"/>
      <c r="E171" s="40"/>
      <c r="F171" s="40"/>
      <c r="G171" s="37"/>
      <c r="H171" s="40"/>
    </row>
    <row r="172" spans="1:8">
      <c r="A172" s="74"/>
      <c r="B172" s="39"/>
      <c r="C172" s="39"/>
      <c r="D172" s="40"/>
      <c r="E172" s="40"/>
      <c r="F172" s="40"/>
      <c r="G172" s="37"/>
      <c r="H172" s="40"/>
    </row>
    <row r="173" spans="1:8">
      <c r="A173" s="74"/>
      <c r="B173" s="39"/>
      <c r="C173" s="39"/>
      <c r="D173" s="40"/>
      <c r="E173" s="40"/>
      <c r="F173" s="40"/>
      <c r="G173" s="37"/>
      <c r="H173" s="40"/>
    </row>
    <row r="174" spans="1:8">
      <c r="A174" s="74"/>
      <c r="B174" s="39"/>
      <c r="C174" s="39"/>
      <c r="D174" s="40"/>
      <c r="E174" s="40"/>
      <c r="F174" s="40"/>
      <c r="G174" s="37"/>
      <c r="H174" s="40"/>
    </row>
    <row r="175" spans="1:8">
      <c r="A175" s="74"/>
      <c r="B175" s="39"/>
      <c r="C175" s="39"/>
      <c r="D175" s="40"/>
      <c r="E175" s="40"/>
      <c r="F175" s="40"/>
      <c r="G175" s="37"/>
      <c r="H175" s="40"/>
    </row>
    <row r="176" spans="1:8">
      <c r="A176" s="74"/>
      <c r="B176" s="39"/>
      <c r="C176" s="39"/>
      <c r="D176" s="40"/>
      <c r="E176" s="40"/>
      <c r="F176" s="40"/>
      <c r="G176" s="37"/>
      <c r="H176" s="40"/>
    </row>
    <row r="177" spans="1:8">
      <c r="A177" s="74"/>
      <c r="B177" s="39"/>
      <c r="C177" s="39"/>
      <c r="D177" s="40"/>
      <c r="E177" s="40"/>
      <c r="F177" s="40"/>
      <c r="G177" s="37"/>
      <c r="H177" s="40"/>
    </row>
    <row r="178" spans="1:8">
      <c r="A178" s="40"/>
      <c r="B178" s="39"/>
      <c r="C178" s="39"/>
      <c r="D178" s="40"/>
      <c r="E178" s="40"/>
      <c r="F178" s="40"/>
      <c r="G178" s="37"/>
      <c r="H178" s="40"/>
    </row>
    <row r="179" spans="1:8">
      <c r="A179" s="40"/>
      <c r="B179" s="39"/>
      <c r="C179" s="39"/>
      <c r="D179" s="40"/>
      <c r="E179" s="40"/>
      <c r="F179" s="40"/>
      <c r="G179" s="37"/>
      <c r="H179" s="40"/>
    </row>
    <row r="180" spans="1:8">
      <c r="A180" s="40"/>
      <c r="B180" s="39"/>
      <c r="C180" s="39"/>
      <c r="D180" s="40"/>
      <c r="E180" s="40"/>
      <c r="F180" s="40"/>
      <c r="G180" s="37"/>
      <c r="H180" s="40"/>
    </row>
    <row r="181" spans="1:8">
      <c r="A181" s="40"/>
      <c r="B181" s="39"/>
      <c r="C181" s="39"/>
      <c r="D181" s="40"/>
      <c r="E181" s="40"/>
      <c r="F181" s="40"/>
      <c r="G181" s="37"/>
      <c r="H181" s="40"/>
    </row>
    <row r="182" spans="1:8">
      <c r="A182" s="40"/>
      <c r="B182" s="39"/>
      <c r="C182" s="39"/>
      <c r="D182" s="40"/>
      <c r="E182" s="40"/>
      <c r="F182" s="40"/>
      <c r="G182" s="37"/>
      <c r="H182" s="40"/>
    </row>
    <row r="183" spans="1:8">
      <c r="A183" s="40"/>
      <c r="B183" s="39"/>
      <c r="C183" s="39"/>
      <c r="D183" s="40"/>
      <c r="E183" s="40"/>
      <c r="F183" s="40"/>
      <c r="G183" s="37"/>
      <c r="H183" s="40"/>
    </row>
    <row r="184" spans="1:8">
      <c r="A184" s="40"/>
      <c r="B184" s="39"/>
      <c r="C184" s="39"/>
      <c r="D184" s="40"/>
      <c r="E184" s="40"/>
      <c r="F184" s="40"/>
      <c r="G184" s="37"/>
      <c r="H184" s="40"/>
    </row>
    <row r="185" spans="1:8">
      <c r="A185" s="40"/>
      <c r="B185" s="39"/>
      <c r="C185" s="39"/>
      <c r="D185" s="40"/>
      <c r="E185" s="40"/>
      <c r="F185" s="40"/>
      <c r="G185" s="37"/>
      <c r="H185" s="40"/>
    </row>
    <row r="186" spans="1:8">
      <c r="A186" s="40"/>
      <c r="B186" s="39"/>
      <c r="C186" s="39"/>
      <c r="D186" s="40"/>
      <c r="E186" s="40"/>
      <c r="F186" s="40"/>
      <c r="G186" s="37"/>
      <c r="H186" s="40"/>
    </row>
    <row r="187" spans="1:8">
      <c r="A187" s="40"/>
      <c r="B187" s="39"/>
      <c r="C187" s="39"/>
      <c r="D187" s="40"/>
      <c r="E187" s="40"/>
      <c r="F187" s="40"/>
      <c r="G187" s="37"/>
      <c r="H187" s="40"/>
    </row>
  </sheetData>
  <mergeCells count="4">
    <mergeCell ref="A1:G1"/>
    <mergeCell ref="A2:G2"/>
    <mergeCell ref="A5:G5"/>
    <mergeCell ref="A6:G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23</vt:i4>
      </vt:variant>
    </vt:vector>
  </HeadingPairs>
  <TitlesOfParts>
    <vt:vector size="56" baseType="lpstr">
      <vt:lpstr>OC</vt:lpstr>
      <vt:lpstr>DOC</vt:lpstr>
      <vt:lpstr>Reproduction Cost</vt:lpstr>
      <vt:lpstr>353.10</vt:lpstr>
      <vt:lpstr>353.40</vt:lpstr>
      <vt:lpstr>354.10</vt:lpstr>
      <vt:lpstr>354.20</vt:lpstr>
      <vt:lpstr>354.30</vt:lpstr>
      <vt:lpstr>355</vt:lpstr>
      <vt:lpstr>360.11</vt:lpstr>
      <vt:lpstr>360.12</vt:lpstr>
      <vt:lpstr>360.13</vt:lpstr>
      <vt:lpstr>360.21</vt:lpstr>
      <vt:lpstr>360.22</vt:lpstr>
      <vt:lpstr>360.31</vt:lpstr>
      <vt:lpstr>360.41</vt:lpstr>
      <vt:lpstr>360.51</vt:lpstr>
      <vt:lpstr>360.61</vt:lpstr>
      <vt:lpstr>360.71</vt:lpstr>
      <vt:lpstr>361.12</vt:lpstr>
      <vt:lpstr>361.13</vt:lpstr>
      <vt:lpstr>361.21</vt:lpstr>
      <vt:lpstr>361.22</vt:lpstr>
      <vt:lpstr>361.23</vt:lpstr>
      <vt:lpstr>361.51</vt:lpstr>
      <vt:lpstr>361.61</vt:lpstr>
      <vt:lpstr>361.71</vt:lpstr>
      <vt:lpstr>363</vt:lpstr>
      <vt:lpstr>364</vt:lpstr>
      <vt:lpstr>371</vt:lpstr>
      <vt:lpstr>390</vt:lpstr>
      <vt:lpstr>391</vt:lpstr>
      <vt:lpstr>395</vt:lpstr>
      <vt:lpstr>'354.10'!Print_Area</vt:lpstr>
      <vt:lpstr>'354.30'!Print_Area</vt:lpstr>
      <vt:lpstr>'355'!Print_Area</vt:lpstr>
      <vt:lpstr>'360.51'!Print_Area</vt:lpstr>
      <vt:lpstr>'360.61'!Print_Area</vt:lpstr>
      <vt:lpstr>'360.71'!Print_Area</vt:lpstr>
      <vt:lpstr>'361.12'!Print_Area</vt:lpstr>
      <vt:lpstr>'361.13'!Print_Area</vt:lpstr>
      <vt:lpstr>'361.23'!Print_Area</vt:lpstr>
      <vt:lpstr>'361.51'!Print_Area</vt:lpstr>
      <vt:lpstr>'361.61'!Print_Area</vt:lpstr>
      <vt:lpstr>'361.71'!Print_Area</vt:lpstr>
      <vt:lpstr>'363'!Print_Area</vt:lpstr>
      <vt:lpstr>'364'!Print_Area</vt:lpstr>
      <vt:lpstr>'371'!Print_Area</vt:lpstr>
      <vt:lpstr>'390'!Print_Area</vt:lpstr>
      <vt:lpstr>'391'!Print_Area</vt:lpstr>
      <vt:lpstr>'395'!Print_Area</vt:lpstr>
      <vt:lpstr>OC!Print_Area</vt:lpstr>
      <vt:lpstr>'Reproduction Cost'!Print_Area</vt:lpstr>
      <vt:lpstr>'354.10'!Print_Titles</vt:lpstr>
      <vt:lpstr>'354.20'!Print_Titles</vt:lpstr>
      <vt:lpstr>'Reproduction Cost'!Print_Titles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Sheffer</dc:creator>
  <cp:lastModifiedBy> </cp:lastModifiedBy>
  <cp:lastPrinted>2016-10-30T16:40:17Z</cp:lastPrinted>
  <dcterms:created xsi:type="dcterms:W3CDTF">2015-08-10T19:42:24Z</dcterms:created>
  <dcterms:modified xsi:type="dcterms:W3CDTF">2016-11-07T16:49:00Z</dcterms:modified>
</cp:coreProperties>
</file>